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7.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defaultThemeVersion="166925"/>
  <mc:AlternateContent xmlns:mc="http://schemas.openxmlformats.org/markup-compatibility/2006">
    <mc:Choice Requires="x15">
      <x15ac:absPath xmlns:x15ac="http://schemas.microsoft.com/office/spreadsheetml/2010/11/ac" url="C:\Users\Vikas Vaghasiya\Desktop\Resume content\Github_Portfolio\Asset management Canada Pavilion building (Montreal, Quebec)\"/>
    </mc:Choice>
  </mc:AlternateContent>
  <xr:revisionPtr revIDLastSave="0" documentId="13_ncr:1_{A1ADF3A3-7EC3-4B7A-A040-119E3A4C6B8C}" xr6:coauthVersionLast="47" xr6:coauthVersionMax="47" xr10:uidLastSave="{00000000-0000-0000-0000-000000000000}"/>
  <bookViews>
    <workbookView xWindow="-108" yWindow="-108" windowWidth="23256" windowHeight="12576" tabRatio="895" activeTab="1" xr2:uid="{3E2400A1-CDA4-4C35-82CA-E18C833936E6}"/>
  </bookViews>
  <sheets>
    <sheet name="1. Asset Hierarchy✅" sheetId="8" r:id="rId1"/>
    <sheet name="2. Asset Inventory✅" sheetId="1" r:id="rId2"/>
    <sheet name="Shell(RUL)✅" sheetId="4" r:id="rId3"/>
    <sheet name="Interior(RUL)✅" sheetId="5" r:id="rId4"/>
    <sheet name="Services(RUL) ✅" sheetId="6" r:id="rId5"/>
    <sheet name="Life cycle cost✅ " sheetId="25" r:id="rId6"/>
    <sheet name="SCI✅" sheetId="18" r:id="rId7"/>
    <sheet name="Level of Service✅ " sheetId="29" r:id="rId8"/>
    <sheet name="POF✅" sheetId="19" r:id="rId9"/>
    <sheet name="COF System✅" sheetId="20" r:id="rId10"/>
    <sheet name="COF Economic✅" sheetId="22" r:id="rId11"/>
    <sheet name="COF Environmental ✅" sheetId="23" r:id="rId12"/>
    <sheet name="COF Social✅" sheetId="24" r:id="rId13"/>
    <sheet name="COF and risk failure ✅" sheetId="26" r:id="rId14"/>
    <sheet name="Capital Investment strategy✅" sheetId="28" r:id="rId15"/>
    <sheet name="Inventory graphs" sheetId="15" state="hidden" r:id="rId16"/>
    <sheet name="State of asset graph" sheetId="11" state="hidden" r:id="rId17"/>
    <sheet name="Graph for Life cycle cost" sheetId="16" state="hidden" r:id="rId18"/>
  </sheets>
  <externalReferences>
    <externalReference r:id="rId19"/>
  </externalReferences>
  <definedNames>
    <definedName name="_xlnm._FilterDatabase" localSheetId="14" hidden="1">'Capital Investment strategy✅'!$A$2:$E$2</definedName>
    <definedName name="_xlnm._FilterDatabase" localSheetId="13" hidden="1">'COF and risk failure ✅'!$B$2:$J$2</definedName>
    <definedName name="Current_Year">'[1]Unit Costs'!$N$8</definedName>
    <definedName name="_xlnm.Print_Area" localSheetId="1">'2. Asset Inventory✅'!$A$2:$R$22</definedName>
    <definedName name="solver_adj" localSheetId="13" hidden="1">'COF and risk failure ✅'!$G$13</definedName>
    <definedName name="solver_cvg" localSheetId="13" hidden="1">0.0001</definedName>
    <definedName name="solver_drv" localSheetId="13" hidden="1">1</definedName>
    <definedName name="solver_eng" localSheetId="13" hidden="1">1</definedName>
    <definedName name="solver_est" localSheetId="13" hidden="1">1</definedName>
    <definedName name="solver_itr" localSheetId="13" hidden="1">2147483647</definedName>
    <definedName name="solver_mip" localSheetId="13" hidden="1">2147483647</definedName>
    <definedName name="solver_mni" localSheetId="13" hidden="1">30</definedName>
    <definedName name="solver_mrt" localSheetId="13" hidden="1">0.075</definedName>
    <definedName name="solver_msl" localSheetId="13" hidden="1">2</definedName>
    <definedName name="solver_neg" localSheetId="13" hidden="1">1</definedName>
    <definedName name="solver_nod" localSheetId="13" hidden="1">2147483647</definedName>
    <definedName name="solver_num" localSheetId="13" hidden="1">0</definedName>
    <definedName name="solver_nwt" localSheetId="13" hidden="1">1</definedName>
    <definedName name="solver_opt" localSheetId="13" hidden="1">'COF and risk failure ✅'!$I$13</definedName>
    <definedName name="solver_pre" localSheetId="13" hidden="1">0.000001</definedName>
    <definedName name="solver_rbv" localSheetId="13" hidden="1">1</definedName>
    <definedName name="solver_rlx" localSheetId="13" hidden="1">2</definedName>
    <definedName name="solver_rsd" localSheetId="13" hidden="1">0</definedName>
    <definedName name="solver_scl" localSheetId="13" hidden="1">1</definedName>
    <definedName name="solver_sho" localSheetId="13" hidden="1">2</definedName>
    <definedName name="solver_ssz" localSheetId="13" hidden="1">100</definedName>
    <definedName name="solver_tim" localSheetId="13" hidden="1">2147483647</definedName>
    <definedName name="solver_tol" localSheetId="13" hidden="1">0.01</definedName>
    <definedName name="solver_typ" localSheetId="13" hidden="1">3</definedName>
    <definedName name="solver_val" localSheetId="13" hidden="1">20</definedName>
    <definedName name="solver_ver" localSheetId="13" hidden="1">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U3" i="28" l="1"/>
  <c r="U4" i="28" s="1"/>
  <c r="U5" i="28" s="1"/>
  <c r="U6" i="28" s="1"/>
  <c r="U7" i="28" s="1"/>
  <c r="U8" i="28" s="1"/>
  <c r="U9" i="28" s="1"/>
  <c r="U10" i="28" s="1"/>
  <c r="U11" i="28" s="1"/>
  <c r="U12" i="28" s="1"/>
  <c r="P22" i="28" l="1"/>
  <c r="P32" i="28"/>
  <c r="P33" i="28"/>
  <c r="P34" i="28"/>
  <c r="P35" i="28"/>
  <c r="P36" i="28"/>
  <c r="P37" i="28"/>
  <c r="P38" i="28"/>
  <c r="P39" i="28"/>
  <c r="P40" i="28"/>
  <c r="P41" i="28"/>
  <c r="P42" i="28"/>
  <c r="P43" i="28"/>
  <c r="P44" i="28"/>
  <c r="P45" i="28"/>
  <c r="P46" i="28"/>
  <c r="P47" i="28"/>
  <c r="P48" i="28"/>
  <c r="P49" i="28"/>
  <c r="P50" i="28"/>
  <c r="P51" i="28"/>
  <c r="P52" i="28"/>
  <c r="P53" i="28"/>
  <c r="P54" i="28"/>
  <c r="P55" i="28"/>
  <c r="P56" i="28"/>
  <c r="P57" i="28"/>
  <c r="P58" i="28"/>
  <c r="P59" i="28"/>
  <c r="P60" i="28"/>
  <c r="P61" i="28"/>
  <c r="P62" i="28"/>
  <c r="G46" i="26"/>
  <c r="F8" i="28"/>
  <c r="P8" i="28" s="1"/>
  <c r="F6" i="28"/>
  <c r="P6" i="28" s="1"/>
  <c r="F4" i="28"/>
  <c r="F3" i="28" l="1"/>
  <c r="F2" i="28"/>
  <c r="G2" i="28" s="1"/>
  <c r="G4" i="28" s="1"/>
  <c r="G5" i="26"/>
  <c r="I5" i="26" s="1"/>
  <c r="G18" i="26"/>
  <c r="I18" i="26" s="1"/>
  <c r="G38" i="26"/>
  <c r="G48" i="26"/>
  <c r="I48" i="26" s="1"/>
  <c r="G62" i="26"/>
  <c r="I62" i="26" s="1"/>
  <c r="G23" i="26"/>
  <c r="I23" i="26" s="1"/>
  <c r="G12" i="26"/>
  <c r="I12" i="26" s="1"/>
  <c r="G13" i="26"/>
  <c r="I13" i="26" s="1"/>
  <c r="G56" i="26"/>
  <c r="I56" i="26" s="1"/>
  <c r="I46" i="26"/>
  <c r="G52" i="26"/>
  <c r="I52" i="26" s="1"/>
  <c r="G41" i="26"/>
  <c r="I41" i="26" s="1"/>
  <c r="G63" i="26"/>
  <c r="I63" i="26" s="1"/>
  <c r="G15" i="26"/>
  <c r="I15" i="26" s="1"/>
  <c r="G36" i="26"/>
  <c r="I36" i="26" s="1"/>
  <c r="G16" i="26"/>
  <c r="I16" i="26" s="1"/>
  <c r="G55" i="26"/>
  <c r="I55" i="26" s="1"/>
  <c r="G21" i="26"/>
  <c r="I21" i="26" s="1"/>
  <c r="G42" i="26"/>
  <c r="I42" i="26" s="1"/>
  <c r="G22" i="26"/>
  <c r="I22" i="26" s="1"/>
  <c r="G28" i="26"/>
  <c r="I28" i="26" s="1"/>
  <c r="G31" i="26"/>
  <c r="I31" i="26" s="1"/>
  <c r="G59" i="26"/>
  <c r="I59" i="26" s="1"/>
  <c r="G45" i="26"/>
  <c r="I45" i="26" s="1"/>
  <c r="G50" i="26"/>
  <c r="I50" i="26" s="1"/>
  <c r="G7" i="26"/>
  <c r="I7" i="26" s="1"/>
  <c r="G34" i="26"/>
  <c r="I34" i="26" s="1"/>
  <c r="G58" i="26"/>
  <c r="I58" i="26" s="1"/>
  <c r="G25" i="26"/>
  <c r="I25" i="26" s="1"/>
  <c r="G43" i="26"/>
  <c r="I43" i="26" s="1"/>
  <c r="G49" i="26"/>
  <c r="I49" i="26" s="1"/>
  <c r="G47" i="26"/>
  <c r="I47" i="26" s="1"/>
  <c r="G9" i="26"/>
  <c r="I9" i="26" s="1"/>
  <c r="G35" i="26"/>
  <c r="I35" i="26" s="1"/>
  <c r="G26" i="26"/>
  <c r="I26" i="26" s="1"/>
  <c r="G30" i="26"/>
  <c r="I30" i="26" s="1"/>
  <c r="G19" i="26"/>
  <c r="I19" i="26" s="1"/>
  <c r="G3" i="26"/>
  <c r="I3" i="26" s="1"/>
  <c r="G39" i="26"/>
  <c r="I39" i="26" s="1"/>
  <c r="G8" i="26"/>
  <c r="I8" i="26" s="1"/>
  <c r="G17" i="26"/>
  <c r="I17" i="26" s="1"/>
  <c r="G6" i="26"/>
  <c r="I6" i="26" s="1"/>
  <c r="G32" i="26"/>
  <c r="I32" i="26" s="1"/>
  <c r="G44" i="26"/>
  <c r="I44" i="26" s="1"/>
  <c r="G51" i="26"/>
  <c r="I51" i="26" s="1"/>
  <c r="G20" i="26"/>
  <c r="I20" i="26" s="1"/>
  <c r="G61" i="26"/>
  <c r="I61" i="26" s="1"/>
  <c r="G37" i="26"/>
  <c r="I37" i="26" s="1"/>
  <c r="G14" i="26"/>
  <c r="G29" i="26"/>
  <c r="I29" i="26" s="1"/>
  <c r="G53" i="26"/>
  <c r="I53" i="26" s="1"/>
  <c r="G24" i="26"/>
  <c r="I24" i="26" s="1"/>
  <c r="G57" i="26"/>
  <c r="I57" i="26" s="1"/>
  <c r="G33" i="26"/>
  <c r="I33" i="26" s="1"/>
  <c r="G60" i="26"/>
  <c r="I60" i="26" s="1"/>
  <c r="G10" i="26"/>
  <c r="I10" i="26" s="1"/>
  <c r="G40" i="26"/>
  <c r="I40" i="26" s="1"/>
  <c r="G27" i="26"/>
  <c r="I27" i="26" s="1"/>
  <c r="G54" i="26"/>
  <c r="I54" i="26" s="1"/>
  <c r="G4" i="26"/>
  <c r="I4" i="26" s="1"/>
  <c r="I38" i="26"/>
  <c r="I14" i="26"/>
  <c r="N7" i="25"/>
  <c r="N6" i="25"/>
  <c r="N4" i="25"/>
  <c r="K5" i="25"/>
  <c r="N5" i="25" s="1"/>
  <c r="L5" i="25"/>
  <c r="M5" i="25"/>
  <c r="K6" i="25"/>
  <c r="L6" i="25"/>
  <c r="M6" i="25"/>
  <c r="K7" i="25"/>
  <c r="L7" i="25"/>
  <c r="M7" i="25"/>
  <c r="K8" i="25"/>
  <c r="L8" i="25"/>
  <c r="N8" i="25" s="1"/>
  <c r="M8" i="25"/>
  <c r="K9" i="25"/>
  <c r="N9" i="25" s="1"/>
  <c r="L9" i="25"/>
  <c r="M9" i="25"/>
  <c r="K10" i="25"/>
  <c r="N10" i="25" s="1"/>
  <c r="L10" i="25"/>
  <c r="M10" i="25"/>
  <c r="K11" i="25"/>
  <c r="N11" i="25" s="1"/>
  <c r="L11" i="25"/>
  <c r="M11" i="25"/>
  <c r="K12" i="25"/>
  <c r="N12" i="25" s="1"/>
  <c r="L12" i="25"/>
  <c r="M12" i="25"/>
  <c r="K13" i="25"/>
  <c r="N13" i="25" s="1"/>
  <c r="L13" i="25"/>
  <c r="M13" i="25"/>
  <c r="L4" i="25"/>
  <c r="M4" i="25"/>
  <c r="K4" i="25"/>
  <c r="H5" i="25"/>
  <c r="H6" i="25"/>
  <c r="H7" i="25"/>
  <c r="H8" i="25"/>
  <c r="H9" i="25"/>
  <c r="H10" i="25"/>
  <c r="H11" i="25"/>
  <c r="H12" i="25"/>
  <c r="H13" i="25"/>
  <c r="H4" i="25"/>
  <c r="F14" i="25"/>
  <c r="F15" i="25" s="1"/>
  <c r="G14" i="25"/>
  <c r="G15" i="25" s="1"/>
  <c r="E14" i="25"/>
  <c r="H14" i="25" s="1"/>
  <c r="E17" i="24"/>
  <c r="E16" i="24"/>
  <c r="E15" i="24"/>
  <c r="D9" i="24"/>
  <c r="D17" i="24" s="1"/>
  <c r="C9" i="24"/>
  <c r="F9" i="24" s="1"/>
  <c r="C8" i="24"/>
  <c r="F8" i="24" s="1"/>
  <c r="F7" i="24"/>
  <c r="E17" i="23"/>
  <c r="E16" i="23"/>
  <c r="E15" i="23"/>
  <c r="D9" i="23"/>
  <c r="D17" i="23" s="1"/>
  <c r="C9" i="23"/>
  <c r="F9" i="23" s="1"/>
  <c r="C8" i="23"/>
  <c r="F8" i="23" s="1"/>
  <c r="F7" i="23"/>
  <c r="E17" i="22"/>
  <c r="E16" i="22"/>
  <c r="E15" i="22"/>
  <c r="D9" i="22"/>
  <c r="D17" i="22" s="1"/>
  <c r="C9" i="22"/>
  <c r="C8" i="22"/>
  <c r="F8" i="22" s="1"/>
  <c r="F7" i="22"/>
  <c r="E17" i="20"/>
  <c r="E16" i="20"/>
  <c r="E15" i="20"/>
  <c r="D9" i="20"/>
  <c r="D17" i="20" s="1"/>
  <c r="C9" i="20"/>
  <c r="F9" i="20" s="1"/>
  <c r="C8" i="20"/>
  <c r="F8" i="20" s="1"/>
  <c r="F7" i="20"/>
  <c r="L37" i="16"/>
  <c r="L38" i="16" s="1"/>
  <c r="K37" i="16"/>
  <c r="K38" i="16" s="1"/>
  <c r="L36" i="16"/>
  <c r="L35" i="16"/>
  <c r="L34" i="16"/>
  <c r="K36" i="16"/>
  <c r="K35" i="16"/>
  <c r="K34" i="16"/>
  <c r="I59" i="1"/>
  <c r="D24" i="6"/>
  <c r="E21" i="6"/>
  <c r="F21" i="6"/>
  <c r="G21" i="6"/>
  <c r="H21" i="6"/>
  <c r="J21" i="6"/>
  <c r="K21" i="6"/>
  <c r="L21" i="6"/>
  <c r="M21" i="6"/>
  <c r="N4" i="6"/>
  <c r="N5" i="6"/>
  <c r="N6" i="6"/>
  <c r="N7" i="6"/>
  <c r="N8" i="6"/>
  <c r="N9" i="6"/>
  <c r="N10" i="6"/>
  <c r="N11" i="6"/>
  <c r="N12" i="6"/>
  <c r="N13" i="6"/>
  <c r="N14" i="6"/>
  <c r="N16" i="6"/>
  <c r="N18" i="6"/>
  <c r="N19" i="6"/>
  <c r="N20" i="6"/>
  <c r="N3" i="6"/>
  <c r="E27" i="5"/>
  <c r="F27" i="5"/>
  <c r="H27" i="5"/>
  <c r="J27" i="5"/>
  <c r="K27" i="5"/>
  <c r="L27" i="5"/>
  <c r="M27" i="5"/>
  <c r="N4" i="5"/>
  <c r="N5" i="5"/>
  <c r="N6" i="5"/>
  <c r="N7" i="5"/>
  <c r="N8" i="5"/>
  <c r="N9" i="5"/>
  <c r="N11" i="5"/>
  <c r="N12" i="5"/>
  <c r="N13" i="5"/>
  <c r="N14" i="5"/>
  <c r="N15" i="5"/>
  <c r="N16" i="5"/>
  <c r="N17" i="5"/>
  <c r="N18" i="5"/>
  <c r="N19" i="5"/>
  <c r="N20" i="5"/>
  <c r="N22" i="5"/>
  <c r="N23" i="5"/>
  <c r="N24" i="5"/>
  <c r="N3" i="5"/>
  <c r="E22" i="4"/>
  <c r="F22" i="4"/>
  <c r="G22" i="4"/>
  <c r="H22" i="4"/>
  <c r="I22" i="4"/>
  <c r="J22" i="4"/>
  <c r="K22" i="4"/>
  <c r="L22" i="4"/>
  <c r="M22" i="4"/>
  <c r="N5" i="4"/>
  <c r="N6" i="4"/>
  <c r="N7" i="4"/>
  <c r="N8" i="4"/>
  <c r="N9" i="4"/>
  <c r="N10" i="4"/>
  <c r="N11" i="4"/>
  <c r="N12" i="4"/>
  <c r="N13" i="4"/>
  <c r="N14" i="4"/>
  <c r="N15" i="4"/>
  <c r="N16" i="4"/>
  <c r="N17" i="4"/>
  <c r="N18" i="4"/>
  <c r="N19" i="4"/>
  <c r="N20" i="4"/>
  <c r="N21" i="4"/>
  <c r="P62" i="1"/>
  <c r="D17" i="6"/>
  <c r="N17" i="6" s="1"/>
  <c r="G26" i="5"/>
  <c r="N26" i="5" s="1"/>
  <c r="F63" i="28" l="1"/>
  <c r="P3" i="28"/>
  <c r="I11" i="26"/>
  <c r="H2" i="28"/>
  <c r="G5" i="28"/>
  <c r="P5" i="28" s="1"/>
  <c r="K14" i="25"/>
  <c r="K15" i="25" s="1"/>
  <c r="M14" i="25"/>
  <c r="M15" i="25" s="1"/>
  <c r="L14" i="25"/>
  <c r="L15" i="25" s="1"/>
  <c r="E15" i="25"/>
  <c r="H15" i="25" s="1"/>
  <c r="N14" i="25"/>
  <c r="D15" i="24"/>
  <c r="D16" i="24"/>
  <c r="F10" i="24"/>
  <c r="C15" i="24"/>
  <c r="F15" i="24" s="1"/>
  <c r="C23" i="24" s="1"/>
  <c r="C16" i="24"/>
  <c r="F16" i="24" s="1"/>
  <c r="D22" i="24" s="1"/>
  <c r="C17" i="24"/>
  <c r="F17" i="24" s="1"/>
  <c r="D15" i="23"/>
  <c r="D16" i="23"/>
  <c r="F10" i="23"/>
  <c r="C15" i="23"/>
  <c r="F15" i="23" s="1"/>
  <c r="C23" i="23" s="1"/>
  <c r="C16" i="23"/>
  <c r="F16" i="23" s="1"/>
  <c r="D22" i="23" s="1"/>
  <c r="C17" i="23"/>
  <c r="F17" i="23" s="1"/>
  <c r="F9" i="22"/>
  <c r="D15" i="22"/>
  <c r="D16" i="22"/>
  <c r="F10" i="22"/>
  <c r="C15" i="22"/>
  <c r="F15" i="22" s="1"/>
  <c r="C22" i="22" s="1"/>
  <c r="C16" i="22"/>
  <c r="F16" i="22" s="1"/>
  <c r="D22" i="22" s="1"/>
  <c r="C17" i="22"/>
  <c r="F17" i="22" s="1"/>
  <c r="D15" i="20"/>
  <c r="D16" i="20"/>
  <c r="C15" i="20"/>
  <c r="F15" i="20" s="1"/>
  <c r="C23" i="20" s="1"/>
  <c r="C16" i="20"/>
  <c r="F16" i="20" s="1"/>
  <c r="C17" i="20"/>
  <c r="F17" i="20" s="1"/>
  <c r="F10" i="20"/>
  <c r="G27" i="5"/>
  <c r="H43" i="1"/>
  <c r="P43" i="1"/>
  <c r="I2" i="28" l="1"/>
  <c r="H11" i="28"/>
  <c r="P11" i="28" s="1"/>
  <c r="H9" i="28"/>
  <c r="P9" i="28" s="1"/>
  <c r="H12" i="28"/>
  <c r="P12" i="28" s="1"/>
  <c r="H7" i="28"/>
  <c r="P7" i="28" s="1"/>
  <c r="H4" i="28"/>
  <c r="G63" i="28"/>
  <c r="N15" i="25"/>
  <c r="C22" i="24"/>
  <c r="D23" i="24"/>
  <c r="D24" i="24"/>
  <c r="C24" i="24"/>
  <c r="E22" i="24"/>
  <c r="F22" i="24" s="1"/>
  <c r="G22" i="24" s="1"/>
  <c r="E24" i="24"/>
  <c r="E23" i="24"/>
  <c r="F18" i="24"/>
  <c r="F24" i="24"/>
  <c r="G24" i="24" s="1"/>
  <c r="F23" i="24"/>
  <c r="G23" i="24" s="1"/>
  <c r="C22" i="23"/>
  <c r="C24" i="23"/>
  <c r="F18" i="23"/>
  <c r="D24" i="23"/>
  <c r="D23" i="23"/>
  <c r="E22" i="23"/>
  <c r="F22" i="23" s="1"/>
  <c r="G22" i="23" s="1"/>
  <c r="E24" i="23"/>
  <c r="F24" i="23" s="1"/>
  <c r="G24" i="23" s="1"/>
  <c r="E23" i="23"/>
  <c r="F23" i="23" s="1"/>
  <c r="G23" i="23" s="1"/>
  <c r="F18" i="22"/>
  <c r="C24" i="22"/>
  <c r="C23" i="22"/>
  <c r="D23" i="22"/>
  <c r="D24" i="22"/>
  <c r="E22" i="22"/>
  <c r="F22" i="22" s="1"/>
  <c r="G22" i="22" s="1"/>
  <c r="E24" i="22"/>
  <c r="E23" i="22"/>
  <c r="F23" i="22" s="1"/>
  <c r="G23" i="22" s="1"/>
  <c r="E23" i="20"/>
  <c r="E24" i="20"/>
  <c r="E22" i="20"/>
  <c r="D23" i="20"/>
  <c r="F23" i="20" s="1"/>
  <c r="G23" i="20" s="1"/>
  <c r="D24" i="20"/>
  <c r="D22" i="20"/>
  <c r="C24" i="20"/>
  <c r="F24" i="20" s="1"/>
  <c r="G24" i="20" s="1"/>
  <c r="F18" i="20"/>
  <c r="C22" i="20"/>
  <c r="F22" i="20" s="1"/>
  <c r="G22" i="20" s="1"/>
  <c r="C27" i="20" s="1"/>
  <c r="C28" i="20" s="1"/>
  <c r="C30" i="20" s="1"/>
  <c r="D21" i="6"/>
  <c r="H63" i="28" l="1"/>
  <c r="J2" i="28"/>
  <c r="I10" i="28"/>
  <c r="P10" i="28" s="1"/>
  <c r="I4" i="28"/>
  <c r="C27" i="24"/>
  <c r="C28" i="24" s="1"/>
  <c r="C30" i="24" s="1"/>
  <c r="C27" i="23"/>
  <c r="C28" i="23" s="1"/>
  <c r="C30" i="23" s="1"/>
  <c r="F24" i="22"/>
  <c r="G24" i="22" s="1"/>
  <c r="C27" i="22"/>
  <c r="C28" i="22" s="1"/>
  <c r="C30" i="22" s="1"/>
  <c r="P55" i="1"/>
  <c r="P56" i="1"/>
  <c r="P57" i="1"/>
  <c r="P58" i="1"/>
  <c r="P59" i="1"/>
  <c r="P60" i="1"/>
  <c r="P61" i="1"/>
  <c r="P63" i="1"/>
  <c r="P64" i="1"/>
  <c r="P65" i="1"/>
  <c r="P50" i="1"/>
  <c r="P51" i="1"/>
  <c r="P52" i="1"/>
  <c r="P53" i="1"/>
  <c r="P54" i="1"/>
  <c r="P49" i="1"/>
  <c r="P45" i="1"/>
  <c r="P46" i="1"/>
  <c r="I25" i="5" s="1"/>
  <c r="P47" i="1"/>
  <c r="P44" i="1"/>
  <c r="P25" i="1"/>
  <c r="P26" i="1"/>
  <c r="P27" i="1"/>
  <c r="P28" i="1"/>
  <c r="P29" i="1"/>
  <c r="P30" i="1"/>
  <c r="P31" i="1"/>
  <c r="D10" i="5" s="1"/>
  <c r="P32" i="1"/>
  <c r="P33" i="1"/>
  <c r="P34" i="1"/>
  <c r="P35" i="1"/>
  <c r="P36" i="1"/>
  <c r="P37" i="1"/>
  <c r="P38" i="1"/>
  <c r="P39" i="1"/>
  <c r="P40" i="1"/>
  <c r="P41" i="1"/>
  <c r="P42" i="1"/>
  <c r="D21" i="5" s="1"/>
  <c r="N21" i="5" s="1"/>
  <c r="P24" i="1"/>
  <c r="P14" i="1"/>
  <c r="P15" i="1"/>
  <c r="P16" i="1"/>
  <c r="P17" i="1"/>
  <c r="P18" i="1"/>
  <c r="P19" i="1"/>
  <c r="P20" i="1"/>
  <c r="P21" i="1"/>
  <c r="P22" i="1"/>
  <c r="P13" i="1"/>
  <c r="P5" i="1"/>
  <c r="D4" i="4" s="1"/>
  <c r="N4" i="4" s="1"/>
  <c r="P6" i="1"/>
  <c r="P7" i="1"/>
  <c r="P8" i="1"/>
  <c r="P9" i="1"/>
  <c r="P10" i="1"/>
  <c r="P11" i="1"/>
  <c r="P12" i="1"/>
  <c r="P4" i="1"/>
  <c r="D3" i="4" s="1"/>
  <c r="N3" i="4" s="1"/>
  <c r="H4" i="1"/>
  <c r="I4" i="1" s="1"/>
  <c r="H50" i="1"/>
  <c r="I50" i="1" s="1"/>
  <c r="H51" i="1"/>
  <c r="I51" i="1" s="1"/>
  <c r="H52" i="1"/>
  <c r="I52" i="1" s="1"/>
  <c r="H53" i="1"/>
  <c r="I53" i="1" s="1"/>
  <c r="H54" i="1"/>
  <c r="I54" i="1" s="1"/>
  <c r="H55" i="1"/>
  <c r="I55" i="1" s="1"/>
  <c r="H56" i="1"/>
  <c r="I56" i="1" s="1"/>
  <c r="H57" i="1"/>
  <c r="I57" i="1" s="1"/>
  <c r="H58" i="1"/>
  <c r="I58" i="1" s="1"/>
  <c r="H60" i="1"/>
  <c r="I60" i="1" s="1"/>
  <c r="H61" i="1"/>
  <c r="I61" i="1" s="1"/>
  <c r="H62" i="1"/>
  <c r="I62" i="1" s="1"/>
  <c r="H63" i="1"/>
  <c r="I63" i="1" s="1"/>
  <c r="H64" i="1"/>
  <c r="I64" i="1" s="1"/>
  <c r="H65" i="1"/>
  <c r="I65" i="1" s="1"/>
  <c r="H49" i="1"/>
  <c r="I49" i="1" s="1"/>
  <c r="H27" i="1"/>
  <c r="I27" i="1" s="1"/>
  <c r="H28" i="1"/>
  <c r="I28" i="1" s="1"/>
  <c r="H29" i="1"/>
  <c r="I29" i="1" s="1"/>
  <c r="H30" i="1"/>
  <c r="I30" i="1" s="1"/>
  <c r="H31" i="1"/>
  <c r="I31" i="1" s="1"/>
  <c r="H32" i="1"/>
  <c r="I32" i="1" s="1"/>
  <c r="H33" i="1"/>
  <c r="I33" i="1" s="1"/>
  <c r="H34" i="1"/>
  <c r="I34" i="1" s="1"/>
  <c r="H35" i="1"/>
  <c r="I35" i="1" s="1"/>
  <c r="H36" i="1"/>
  <c r="I36" i="1" s="1"/>
  <c r="H37" i="1"/>
  <c r="I37" i="1" s="1"/>
  <c r="H38" i="1"/>
  <c r="I38" i="1" s="1"/>
  <c r="H39" i="1"/>
  <c r="I39" i="1" s="1"/>
  <c r="H40" i="1"/>
  <c r="I40" i="1" s="1"/>
  <c r="H41" i="1"/>
  <c r="I41" i="1" s="1"/>
  <c r="H42" i="1"/>
  <c r="I42" i="1" s="1"/>
  <c r="H44" i="1"/>
  <c r="I44" i="1" s="1"/>
  <c r="H45" i="1"/>
  <c r="I45" i="1" s="1"/>
  <c r="H46" i="1"/>
  <c r="I46" i="1" s="1"/>
  <c r="H47" i="1"/>
  <c r="I47" i="1" s="1"/>
  <c r="H25" i="1"/>
  <c r="I25" i="1" s="1"/>
  <c r="H26" i="1"/>
  <c r="I26" i="1" s="1"/>
  <c r="H24" i="1"/>
  <c r="I24" i="1" s="1"/>
  <c r="H5" i="1"/>
  <c r="I5" i="1" s="1"/>
  <c r="H6" i="1"/>
  <c r="I6" i="1" s="1"/>
  <c r="H7" i="1"/>
  <c r="I7" i="1" s="1"/>
  <c r="H8" i="1"/>
  <c r="I8" i="1" s="1"/>
  <c r="H9" i="1"/>
  <c r="I9" i="1" s="1"/>
  <c r="H10" i="1"/>
  <c r="I10" i="1" s="1"/>
  <c r="H11" i="1"/>
  <c r="I11" i="1" s="1"/>
  <c r="H12" i="1"/>
  <c r="I12" i="1" s="1"/>
  <c r="H13" i="1"/>
  <c r="I13" i="1" s="1"/>
  <c r="H14" i="1"/>
  <c r="I14" i="1" s="1"/>
  <c r="H15" i="1"/>
  <c r="I15" i="1" s="1"/>
  <c r="H16" i="1"/>
  <c r="I16" i="1" s="1"/>
  <c r="H17" i="1"/>
  <c r="I17" i="1" s="1"/>
  <c r="H18" i="1"/>
  <c r="I18" i="1" s="1"/>
  <c r="H19" i="1"/>
  <c r="I19" i="1" s="1"/>
  <c r="H20" i="1"/>
  <c r="I20" i="1" s="1"/>
  <c r="H21" i="1"/>
  <c r="I21" i="1" s="1"/>
  <c r="H22" i="1"/>
  <c r="I22" i="1" s="1"/>
  <c r="I63" i="28" l="1"/>
  <c r="K2" i="28"/>
  <c r="J14" i="28"/>
  <c r="P14" i="28" s="1"/>
  <c r="J13" i="28"/>
  <c r="P13" i="28" s="1"/>
  <c r="J16" i="28"/>
  <c r="P16" i="28" s="1"/>
  <c r="J4" i="28"/>
  <c r="I27" i="5"/>
  <c r="N25" i="5"/>
  <c r="D31" i="5"/>
  <c r="N10" i="5"/>
  <c r="D27" i="5"/>
  <c r="N27" i="5" s="1"/>
  <c r="D30" i="5" s="1"/>
  <c r="N15" i="6"/>
  <c r="I21" i="6"/>
  <c r="N21" i="6" s="1"/>
  <c r="D22" i="4"/>
  <c r="J63" i="28" l="1"/>
  <c r="L2" i="28"/>
  <c r="K15" i="28"/>
  <c r="P15" i="28" s="1"/>
  <c r="K4" i="28"/>
  <c r="K63" i="28" s="1"/>
  <c r="D25" i="6"/>
  <c r="D23" i="6"/>
  <c r="D25" i="4"/>
  <c r="N22" i="4"/>
  <c r="D27" i="4"/>
  <c r="D32" i="5"/>
  <c r="M2" i="28" l="1"/>
  <c r="L17" i="28"/>
  <c r="P17" i="28" s="1"/>
  <c r="L20" i="28"/>
  <c r="P20" i="28" s="1"/>
  <c r="L19" i="28"/>
  <c r="P19" i="28" s="1"/>
  <c r="L18" i="28"/>
  <c r="P18" i="28" s="1"/>
  <c r="L4" i="28"/>
  <c r="L63" i="28" l="1"/>
  <c r="N2" i="28"/>
  <c r="M21" i="28"/>
  <c r="P21" i="28" s="1"/>
  <c r="M24" i="28"/>
  <c r="P24" i="28" s="1"/>
  <c r="M23" i="28"/>
  <c r="P23" i="28" s="1"/>
  <c r="M4" i="28"/>
  <c r="M63" i="28" l="1"/>
  <c r="O2" i="28"/>
  <c r="N30" i="28"/>
  <c r="P30" i="28" s="1"/>
  <c r="N28" i="28"/>
  <c r="P28" i="28" s="1"/>
  <c r="N29" i="28"/>
  <c r="P29" i="28" s="1"/>
  <c r="N31" i="28"/>
  <c r="P31" i="28" s="1"/>
  <c r="N26" i="28"/>
  <c r="P26" i="28" s="1"/>
  <c r="N25" i="28"/>
  <c r="P25" i="28" s="1"/>
  <c r="N4" i="28"/>
  <c r="N63" i="28" l="1"/>
  <c r="O27" i="28"/>
  <c r="P27" i="28" s="1"/>
  <c r="O4" i="28"/>
  <c r="O63" i="28" l="1"/>
  <c r="P4" i="28"/>
  <c r="P63" i="28" s="1"/>
  <c r="S3" i="28" s="1"/>
  <c r="S5" i="28" l="1"/>
  <c r="S4" i="28"/>
</calcChain>
</file>

<file path=xl/sharedStrings.xml><?xml version="1.0" encoding="utf-8"?>
<sst xmlns="http://schemas.openxmlformats.org/spreadsheetml/2006/main" count="1213" uniqueCount="590">
  <si>
    <t xml:space="preserve">Level 1 </t>
  </si>
  <si>
    <t>Level 2</t>
  </si>
  <si>
    <t>Level 3</t>
  </si>
  <si>
    <t>Level 4</t>
  </si>
  <si>
    <t>Install Year</t>
  </si>
  <si>
    <t>Expected service life</t>
  </si>
  <si>
    <t>Remaining useful life</t>
  </si>
  <si>
    <t>Reference for ESL</t>
  </si>
  <si>
    <t>Material</t>
  </si>
  <si>
    <t>Unit</t>
  </si>
  <si>
    <t>Unit cost</t>
  </si>
  <si>
    <t>Total cost</t>
  </si>
  <si>
    <t>Condition</t>
  </si>
  <si>
    <t xml:space="preserve">B1012  Upper Floors Construction </t>
  </si>
  <si>
    <t>carpet</t>
  </si>
  <si>
    <t xml:space="preserve">B1013  Balcony Floors Construction </t>
  </si>
  <si>
    <t>wooden</t>
  </si>
  <si>
    <t>B1014  Ramps</t>
  </si>
  <si>
    <t>B101006 RAMPS General</t>
  </si>
  <si>
    <t>Wooden</t>
  </si>
  <si>
    <t>B1010 Floor Construction</t>
  </si>
  <si>
    <t>tiles</t>
  </si>
  <si>
    <t xml:space="preserve">B1021  Flat Roof Construction </t>
  </si>
  <si>
    <t>B102003 ROOF DECKS AND SLABS Deck - Gypsum</t>
  </si>
  <si>
    <t xml:space="preserve">concrete </t>
  </si>
  <si>
    <t>SF</t>
  </si>
  <si>
    <t xml:space="preserve">B1022  Pitched Roof Construction </t>
  </si>
  <si>
    <t>B101004 INCLINED AND STEPPED FLOORS General</t>
  </si>
  <si>
    <t>fabric</t>
  </si>
  <si>
    <t>EA</t>
  </si>
  <si>
    <t>B20 Exterior Enclosure</t>
  </si>
  <si>
    <t xml:space="preserve">B2011  Exterior Wall Construction </t>
  </si>
  <si>
    <t>B201002 EXTERIOR WALL BACKUP CONSTRUCTION General</t>
  </si>
  <si>
    <t>B2015  Balcony Walls &amp; Handrails</t>
  </si>
  <si>
    <t>B201006 BALCONY WALLS &amp; HANDRAILS General</t>
  </si>
  <si>
    <t>Metal</t>
  </si>
  <si>
    <t>B2016  Exterior Soffits"</t>
  </si>
  <si>
    <t>B201007 EXTERIOR SOFFITS General</t>
  </si>
  <si>
    <t>Aluminium</t>
  </si>
  <si>
    <t xml:space="preserve">B2021  Windows </t>
  </si>
  <si>
    <t>B202001 WINDOWS Aluminum Windows</t>
  </si>
  <si>
    <t xml:space="preserve">B2022  Curtain Walls </t>
  </si>
  <si>
    <t>B202003 CURTAIN WALLS General</t>
  </si>
  <si>
    <t>glass</t>
  </si>
  <si>
    <t>B2034  Overhead Doors</t>
  </si>
  <si>
    <t>B203004 OVERHEAD AND ROLL-UP DOORS Steel Rolling</t>
  </si>
  <si>
    <t>B2039  Other Doors &amp; Entrances"</t>
  </si>
  <si>
    <t>B203091 OTHER EXTERIOR PERSONNEL DOORS Other</t>
  </si>
  <si>
    <t>B30 Roofing</t>
  </si>
  <si>
    <t>B3011  Roof Finishes</t>
  </si>
  <si>
    <t xml:space="preserve">B3013  Roof Insulation &amp; Fill </t>
  </si>
  <si>
    <t>B301003 ROOF INSULATION &amp; FILL General</t>
  </si>
  <si>
    <t>LF</t>
  </si>
  <si>
    <t>B3016  Gutters and Downspouts"</t>
  </si>
  <si>
    <t>B301005 GUTTERS &amp; DOWNSPOUTS General</t>
  </si>
  <si>
    <t xml:space="preserve">B3021  Glazed Roof Openings </t>
  </si>
  <si>
    <t>B301006 ROOF OPENINGS AND SUPPORTS Skylights</t>
  </si>
  <si>
    <t>toughened glass</t>
  </si>
  <si>
    <t>B3022  Roof Hatches</t>
  </si>
  <si>
    <t>B301006 ROOF OPENINGS AND SUPPORTS Hatches</t>
  </si>
  <si>
    <t>B3023  Gravity Roof Ventilators"</t>
  </si>
  <si>
    <t>B301006 ROOF OPENINGS AND SUPPORTS Gravity Ventilator - 18"" Diameter</t>
  </si>
  <si>
    <t>C INTERIORS</t>
  </si>
  <si>
    <t>C10 Interior Construction</t>
  </si>
  <si>
    <t>C1011  Fixed Partitions</t>
  </si>
  <si>
    <t>C101001 FIXED PARTITIONS Other</t>
  </si>
  <si>
    <t xml:space="preserve">gypsum wall </t>
  </si>
  <si>
    <t>C1014  Site Built Toilet Partitions</t>
  </si>
  <si>
    <t>C103001 COMPARTMENTS, CUBICLES &amp; TOILET PARTITIONS Toilet Partitions - Coated Steel</t>
  </si>
  <si>
    <t>coated metal</t>
  </si>
  <si>
    <t xml:space="preserve">C1015  Site Built Compartments Cubicles </t>
  </si>
  <si>
    <t>C1016  Interior Balustrades and Screens</t>
  </si>
  <si>
    <t>C101004 INTERIOR GUARDRAILS &amp; SCREENS Other</t>
  </si>
  <si>
    <t>C1017  Interior Windows &amp; Storefronts</t>
  </si>
  <si>
    <t>C101006 GLAZED PARTITIONS &amp; STOREFRONTS General</t>
  </si>
  <si>
    <t>C1021  Interior Doors</t>
  </si>
  <si>
    <t>C102002 GLAZED INTERIOR DOORS General</t>
  </si>
  <si>
    <t>metal</t>
  </si>
  <si>
    <t xml:space="preserve">C1022  Interior Door Frames </t>
  </si>
  <si>
    <t>C1023  Interior Door Hardware</t>
  </si>
  <si>
    <t>C102007 INTERIOR DOOR HARDWARE General</t>
  </si>
  <si>
    <t>C1026  Interior Hatches &amp; Access Doors</t>
  </si>
  <si>
    <t>C1027  Door Painting &amp; Decoration"</t>
  </si>
  <si>
    <t>C1031  Fabricated Toilet Partitions</t>
  </si>
  <si>
    <t>C103001 COMPARTMENTS, CUBICLES &amp; TOILET PARTITIONS Toilet Partitions</t>
  </si>
  <si>
    <t xml:space="preserve">C1032  Fabricated Compartments &amp; Cubicles </t>
  </si>
  <si>
    <t>C103001 COMPARTMENTS, CUBICLES &amp; TOILET PARTITIONS Other</t>
  </si>
  <si>
    <t>C1033  Storage Shelving and Lockers</t>
  </si>
  <si>
    <t>C103005 LOCKERS Other</t>
  </si>
  <si>
    <t>C1036  Closet Specialties</t>
  </si>
  <si>
    <t>C103011 CLOSETS Other</t>
  </si>
  <si>
    <t>C20 Stairs</t>
  </si>
  <si>
    <t xml:space="preserve">C2011  Regular Stairs </t>
  </si>
  <si>
    <t>C201001 INTERIOR AND EXTERIOR STAIRS Interior Stairs</t>
  </si>
  <si>
    <t>RISER</t>
  </si>
  <si>
    <t>C2014  Stair Handrails and Balustrades</t>
  </si>
  <si>
    <t>C201090 STAIR HANDRAILS, GUARDRAILS AND ACCESSORIES Unknown</t>
  </si>
  <si>
    <t xml:space="preserve">marble </t>
  </si>
  <si>
    <t xml:space="preserve">C2021  Stair, Tread, and Landing Finishes </t>
  </si>
  <si>
    <t>C201001 INTERIOR AND EXTERIOR STAIRS Interior Stairs - Wood (12 Riser Flight)</t>
  </si>
  <si>
    <t>C2022  Stair Soffit Finishes</t>
  </si>
  <si>
    <t>C30 Interior Finishes</t>
  </si>
  <si>
    <t xml:space="preserve">D3012  Gas Supply System </t>
  </si>
  <si>
    <t>D301002 GAS SUPPLY SYSTEM Gas Meter</t>
  </si>
  <si>
    <t>D3015  Hot Water Supply System</t>
  </si>
  <si>
    <t>D301004 HOT WATER SUPPLY SYSTEM (FROM CENTRAL PLANT) Other</t>
  </si>
  <si>
    <t>D3021  Boilers</t>
  </si>
  <si>
    <t>D3024  Insulation</t>
  </si>
  <si>
    <t>D302005 EQUIPMENT THERMAL INSULATION Other</t>
  </si>
  <si>
    <t>D3030 Cooling Generating Systems</t>
  </si>
  <si>
    <t>D3032  Direct Expansion Systems</t>
  </si>
  <si>
    <t>D SERVICES</t>
  </si>
  <si>
    <t xml:space="preserve">D4021  Standpipe Water Supply </t>
  </si>
  <si>
    <t>D403001 STANDPIPE EQUIPMENT &amp; PIPING Riser - 4"" diam</t>
  </si>
  <si>
    <t xml:space="preserve">D4022  Pumping Equipment </t>
  </si>
  <si>
    <t xml:space="preserve">D4023  Standpipe Equipment </t>
  </si>
  <si>
    <t>brass</t>
  </si>
  <si>
    <t>D4024  Fire Hose Equipment</t>
  </si>
  <si>
    <t>D403001 STANDPIPE EQUIPMENT &amp; PIPING Fire Hose Equipment</t>
  </si>
  <si>
    <t>D4031  Fire Extinguishers</t>
  </si>
  <si>
    <t>D405001 PORTABLE EXTINGUISHERS General</t>
  </si>
  <si>
    <t>D50 Electrical</t>
  </si>
  <si>
    <t xml:space="preserve">D5011  High Tension Service &amp; Dist. </t>
  </si>
  <si>
    <t>2014</t>
  </si>
  <si>
    <t>D501002 SERVICE ENTRANCE EQUIPMENT-Electrical Service</t>
  </si>
  <si>
    <t>D5012  Low Tension Service &amp; Dist.</t>
  </si>
  <si>
    <t xml:space="preserve">D5021  Branch Wiring Devices </t>
  </si>
  <si>
    <t>D501005 ENCLOSED CIRCUIT BREAKERS</t>
  </si>
  <si>
    <t>D5022  Lighting Equipment</t>
  </si>
  <si>
    <t>D502002 LIGHTING EQUIPMENT-</t>
  </si>
  <si>
    <t xml:space="preserve">D5033  Telephone Systems </t>
  </si>
  <si>
    <t>D503001 TELECOMMUNICATIONS SYSTEMS General</t>
  </si>
  <si>
    <t>D5035  Television Systems</t>
  </si>
  <si>
    <t>D503004 TELEVISION SYSTEMS General</t>
  </si>
  <si>
    <t>D5037  Fire Alarm Systems</t>
  </si>
  <si>
    <t>D5038  Security and Detection Systems</t>
  </si>
  <si>
    <t>D503005 SECURITY SYSTEMS General</t>
  </si>
  <si>
    <t>Plastic</t>
  </si>
  <si>
    <t>D5039  Local Area Networks</t>
  </si>
  <si>
    <t>D5091  Grounding Systems</t>
  </si>
  <si>
    <t>G401008 GROUNDING SYSTEMS General</t>
  </si>
  <si>
    <t xml:space="preserve">D5092  Emergency Light &amp; Power Systems </t>
  </si>
  <si>
    <t>D509002 EMERGENCY LIGHTING &amp; POWER Other</t>
  </si>
  <si>
    <t xml:space="preserve">D5094  Other Special Systems &amp; Devices </t>
  </si>
  <si>
    <t>D509090 OTHER SPECIAL SYSTEMS AND DEVICES Other</t>
  </si>
  <si>
    <t>D5095  General Construction Items (Elect.)</t>
  </si>
  <si>
    <t>D509001 GENERAL CONSTRUCTION ITEMS (ELECTRICAL) General</t>
  </si>
  <si>
    <t xml:space="preserve">D3011  Oil Supply System  </t>
  </si>
  <si>
    <t>D301001 OIL SUPPLY SYSTEM General</t>
  </si>
  <si>
    <t>C2020 Stair Finishes</t>
  </si>
  <si>
    <t>CLF</t>
  </si>
  <si>
    <t>B10 Superstructure</t>
  </si>
  <si>
    <t>B1019 Other Floor Construction</t>
  </si>
  <si>
    <t>B1020 Roof Construction</t>
  </si>
  <si>
    <t>B2010 Exterior Walls</t>
  </si>
  <si>
    <t>B2020 Exterior Windows</t>
  </si>
  <si>
    <t>B2030 Exterior Doors</t>
  </si>
  <si>
    <t>B3010 Roof Coverings</t>
  </si>
  <si>
    <t>B3020 Roof Openings</t>
  </si>
  <si>
    <t>B SHELL</t>
  </si>
  <si>
    <t>C1010 Partitions</t>
  </si>
  <si>
    <t>C1020 Interior Doors</t>
  </si>
  <si>
    <t>C1030 Fittings</t>
  </si>
  <si>
    <t>C2010 Stair Construction</t>
  </si>
  <si>
    <t>D3010 Energy Supply</t>
  </si>
  <si>
    <t>D3020 Heat Generating Systems</t>
  </si>
  <si>
    <t>D4020 Standpipes</t>
  </si>
  <si>
    <t>D4030 Fire Protection Specialties</t>
  </si>
  <si>
    <t>D5010 Electrical Service &amp; Distribution</t>
  </si>
  <si>
    <t>D5020 Lighting &amp; Branch Wiring</t>
  </si>
  <si>
    <t>D5030 Communications &amp; Security</t>
  </si>
  <si>
    <t>D5090 Other Electrical System</t>
  </si>
  <si>
    <t>D40 Fire Protection</t>
  </si>
  <si>
    <t>Apparent
Age</t>
  </si>
  <si>
    <t>Reference Of Unit Cost</t>
  </si>
  <si>
    <t>Photos</t>
  </si>
  <si>
    <t>Size/Qty</t>
  </si>
  <si>
    <t>https://www.levelset.com/blog/commercial-construction-cost-per-square-foot/</t>
  </si>
  <si>
    <t>https://www.homeadvisor.com/cost/outdoor-living/build-balcony/</t>
  </si>
  <si>
    <t>https://homeguide.com/costs/tile-installation-cost</t>
  </si>
  <si>
    <t>https://www.homeadvisor.com/cost/outdoor-living/concrete-slab/</t>
  </si>
  <si>
    <t>https://homeguide.com/costs/precast-poured-concrete-wall-cost</t>
  </si>
  <si>
    <t>https://www.alibaba.com/product-detail/Door-Glass-Garage-Door-Manufacturers-Customized_1600105738028.html?spm=a2700.pccps_detail.normal_offer.d_image.77f12b3aQHbZLF&amp;s=p</t>
  </si>
  <si>
    <t>https://www.globalindustrial.ca/p/multi-purpose-metal-access-panel-key-lock-24-x-24?infoParam.campaignId=T9F&amp;gclid=Cj0KCQiAmaibBhCAARIsAKUlaKT1o4B8OU7eiYMrLVXIIsg4ixhXx9PqkkZbPPbDjZlr2wXqjUi2GxEaAkxmEALw_wcB</t>
  </si>
  <si>
    <t>https://www.grainger.ca/en/product/p/GRP142100-02?gucid=N:N:FPL:Free:GGL:CSM-1946:tew63h3:20501231</t>
  </si>
  <si>
    <t>D302001 BOILERS Solid Fuel - Stoker Fired,  2200-2500 MBH</t>
  </si>
  <si>
    <t xml:space="preserve">C103001 COMPARTMENTS, CUBICLES &amp; </t>
  </si>
  <si>
    <t>B101090 OTHER FLOOR CONSTRUCTION Other</t>
  </si>
  <si>
    <t>B101005 BALCONY CONSTRUCTION General</t>
  </si>
  <si>
    <t>B301090 OTHER ROOFING Other</t>
  </si>
  <si>
    <t>C102001 STANDARD INTERIOR DOORS Wood Door/Wood Frame</t>
  </si>
  <si>
    <t>D503003 INTERCOMMUNICATIONS SYSTEMS Other</t>
  </si>
  <si>
    <t>D402002 FIRE PUMP Other</t>
  </si>
  <si>
    <t>D303090 OTHER COOLING GENERATING SYSTEMS Other</t>
  </si>
  <si>
    <t>C102090 OTHER INTERIOR SPECIALTY DOORS Rollup Grille, Steel, Electric, 15' x 8'</t>
  </si>
  <si>
    <t>Condition Rating</t>
  </si>
  <si>
    <t>Translucent canvas panel</t>
  </si>
  <si>
    <t>paint</t>
  </si>
  <si>
    <t>Steel</t>
  </si>
  <si>
    <t>Fibre</t>
  </si>
  <si>
    <t>-</t>
  </si>
  <si>
    <t>Brass</t>
  </si>
  <si>
    <t>Metallic</t>
  </si>
  <si>
    <t>Polycarbonate</t>
  </si>
  <si>
    <t>Multiple materials</t>
  </si>
  <si>
    <t>copper</t>
  </si>
  <si>
    <t>General Construction items are in favorable condition.</t>
  </si>
  <si>
    <t>Special systems are satisfactory but slight painting is required.</t>
  </si>
  <si>
    <t xml:space="preserve">Emergency lighting are in satisfactory condition. </t>
  </si>
  <si>
    <t xml:space="preserve">Must be replaced immediately. </t>
  </si>
  <si>
    <t xml:space="preserve">Intercommunication systems are in excellent condition. </t>
  </si>
  <si>
    <t xml:space="preserve">Security systems are in not so good condition, there is security system in most of the rooms. </t>
  </si>
  <si>
    <t>Labeling is poor and looks rusty.</t>
  </si>
  <si>
    <t>Television systems could be provided in every room.</t>
  </si>
  <si>
    <t xml:space="preserve">Telecommunication systems are in ecellent condition. </t>
  </si>
  <si>
    <t xml:space="preserve">Brighter lights could be installed. </t>
  </si>
  <si>
    <t>Connections are in fair condition.</t>
  </si>
  <si>
    <t>The building should include a completely integrated lighting control system, while it is not necessary. It would be possible to schedule events, establish task-specific lighting intensities, and integrate occupancy sensors</t>
  </si>
  <si>
    <t>More fire extinguishers could be provided in important areas.</t>
  </si>
  <si>
    <t>Equipment is in good condition but instruction for use is missing.</t>
  </si>
  <si>
    <t>Standpipe riser could be installed in a more acessible area and it looks old and rusty.</t>
  </si>
  <si>
    <t>Installed in 1967 the standpipe equipment looks satisfactory but could be provided in a more acessible area.</t>
  </si>
  <si>
    <t xml:space="preserve">The connections in fire pump looks old with notable corrossion. </t>
  </si>
  <si>
    <t>https://www.buildingsguide.com/metal-building-prices/</t>
  </si>
  <si>
    <t>https://www.northerntool.com/shop/tools/product_200608133_200608133</t>
  </si>
  <si>
    <t>https://campaign.aliexpress.com/wow/gcp/tesla-pc-new/index?UTABTest=aliabtest344316_486351&amp;_randl_currency=CAD&amp;_randl_shipto=CA&amp;src=google&amp;aff_fcid=222b19df2cbb4ab5800c81224eb9a611-1667953029969-05182-UneMJZVf&amp;aff_fsk=UneMJZVf&amp;aff_platform=aaf&amp;sk=UneMJZVf&amp;aff_trace_key=222b19df2cbb4ab5800c81224eb9a611-1667953029969-05182-UneMJZVf&amp;terminal_id=a9e148f37ead4951bb2da3e7a4c5e66e&amp;wh_weex=true&amp;wx_navbar_hidden=true&amp;wx_navbar_transparent=true&amp;ignoreNavigationBar=true&amp;wx_statusbar_hidden=true&amp;bt_src=ppc_direct_lp&amp;scenario=pcBridgePPC&amp;productId=1005001854854248&amp;OLP=1084300508_f_group2&amp;o_s_id=1084300508</t>
  </si>
  <si>
    <t>https://www.amazon.ca/Herdio-Amplifier-Receiver-Speakers-Bathroom/dp/B0836NT74H/ref=asc_df_B0836NT74H/?tag=googleshopc0c-20&amp;linkCode=df0&amp;hvadid=459879884531&amp;hvpos=&amp;hvnetw=g&amp;hvrand=6430251217663233886&amp;hvpone=&amp;hvptwo=&amp;hvqmt=&amp;hvdev=c&amp;hvdvcmdl=&amp;hvlocint=&amp;hvlocphy=9061024&amp;hvtargid=pla-923285499744&amp;psc=1</t>
  </si>
  <si>
    <t>https://www.fixr.com/costs/electrical-wiring#cost-to-wire-a-house-per-square-foot</t>
  </si>
  <si>
    <t>https://moodle.concordia.ca/moodle/pluginfile.php/5671983/mod_folder/content/0/Canada%20Pavilion/2013_Pavillon%20du%20Canada_Renforcement%20structure_rapports_Cegertec%20Worley%20Parsons_2012-2013%282%29.pdf?forcedownload=1</t>
  </si>
  <si>
    <t>https://www.fixr.com/costs/electrical-wiring</t>
  </si>
  <si>
    <t xml:space="preserve">Deficiency Observation </t>
  </si>
  <si>
    <t>SR NO.</t>
  </si>
  <si>
    <t>Sub Element</t>
  </si>
  <si>
    <t xml:space="preserve">Total $/ Year </t>
  </si>
  <si>
    <t>https://howmuch.net/costs/electric-lightning-rod-install</t>
  </si>
  <si>
    <t>https://cleanflow.net/products/1-1-2-double-jacket-fire-hose-assemblies-c-w-instantaneous-forestry-fittings?currency=CAD&amp;variant=31587085877309&amp;utm_medium=cpc&amp;utm_source=google&amp;utm_campaign=Google%20Shopping&amp;srsltid=AYJSbAcqcoKrl6QbTOh0ql2_lxzDLNp-1XOV-6VPyRc1csb_U83ANrU6iz8</t>
  </si>
  <si>
    <t xml:space="preserve">Total Deferred maintenance </t>
  </si>
  <si>
    <t>A system condition index is a number that represents the overall health of an asset. It is used to help asset managers make decisions about when to repair or replace an asset.</t>
  </si>
  <si>
    <t>SCI</t>
  </si>
  <si>
    <t>Total Replacement Value of Shell system</t>
  </si>
  <si>
    <t>Description</t>
  </si>
  <si>
    <t xml:space="preserve">The wooden floors are constructed with wood framing. </t>
  </si>
  <si>
    <t>Ramp is inclined plateform to connect lower and upper level.</t>
  </si>
  <si>
    <t>Flooring is covered with vinyl tiles.</t>
  </si>
  <si>
    <t>Roof is flat membrane concrete slab.</t>
  </si>
  <si>
    <t>Inclined roof was made out of white steel panel for 
exterior cladding.</t>
  </si>
  <si>
    <t>Balcony is equiped with painted steel pipe railing.</t>
  </si>
  <si>
    <t xml:space="preserve">Exterior aluminium soffits are installed at the entrance of the building. </t>
  </si>
  <si>
    <t xml:space="preserve">Aluminium framed windows are installed at outer periferi 
of the building. </t>
  </si>
  <si>
    <t>Overhead metal door is installed at the garage entrance.</t>
  </si>
  <si>
    <t>Framed wooden doors are used at different entrance inside the building.</t>
  </si>
  <si>
    <t>Roof finish is membrane concrete.</t>
  </si>
  <si>
    <t xml:space="preserve">Insulation of fabric matrial is used for noise cancellation. </t>
  </si>
  <si>
    <t>Water drainage gutters were place on the roof.</t>
  </si>
  <si>
    <t>Glass opening is used at different place for lighting purpose.</t>
  </si>
  <si>
    <t>Roof can be accessed with heavy aluminium door.</t>
  </si>
  <si>
    <t>For better ventilation inside the building, gravity roof 
ventilators are used.</t>
  </si>
  <si>
    <t>Wooden partitions were installed for office space purpose and after it was removed .</t>
  </si>
  <si>
    <t>Partition for toilet is of coated metal material.</t>
  </si>
  <si>
    <t>Cubicle partiotions are of coated metal material.</t>
  </si>
  <si>
    <t>Glass partition with wooden frame is used for office
space seperation.</t>
  </si>
  <si>
    <t>Glass interior window is used for visibility to other 
space.</t>
  </si>
  <si>
    <t>Glass door with wooden frame is installed at the
different places.</t>
  </si>
  <si>
    <t>For door frame, metal framing is placed.</t>
  </si>
  <si>
    <t>Metal hinges are used for doors.</t>
  </si>
  <si>
    <t>interior hatch is used in the electrical room.</t>
  </si>
  <si>
    <t>Green paint is used on solid wooden door.</t>
  </si>
  <si>
    <t>Locker shelfs are of coated metal material.</t>
  </si>
  <si>
    <t>Closet doors and shlves are of wooden material for 
storage purpose.</t>
  </si>
  <si>
    <t>Metal stair is installed.</t>
  </si>
  <si>
    <t xml:space="preserve">Metal Stair handrails are installed. </t>
  </si>
  <si>
    <t>Treads are made of marble.</t>
  </si>
  <si>
    <t>Coated metal soffit is installed under the stair.</t>
  </si>
  <si>
    <t>Gas supply is installed for kitchen and hot water 
and other purpose.</t>
  </si>
  <si>
    <t>Boiler is used for hot water supply.</t>
  </si>
  <si>
    <t>Isultaion is used between walls.</t>
  </si>
  <si>
    <t>Standpipe system for fire hazard water supply.</t>
  </si>
  <si>
    <t>Valves, pressure meter, pipe connector are use for entire system.</t>
  </si>
  <si>
    <t>System consists of fire extinguisher, flexibe water pipe, standpipe supply.</t>
  </si>
  <si>
    <t>Place at several placed inside the building for fire protection.</t>
  </si>
  <si>
    <t>Low tension service system transmit the power from high tension electric service
system.</t>
  </si>
  <si>
    <t xml:space="preserve">Fire alarm system are installed throughout the building. </t>
  </si>
  <si>
    <t xml:space="preserve">Grounding system is to transfer the storm lighting to 
the grund. </t>
  </si>
  <si>
    <t>Emergecy lighting system is used during power cut.</t>
  </si>
  <si>
    <t>The roof's floor was laid off quite well throughout and was built of concrete with a gypsum deck</t>
  </si>
  <si>
    <t>Ceiling panels consisting of translucent canvas, inside board, coating structure, and suspended acoustic panels were used (2x4). ceiling made of synthetic canvas that is transparent and conceals a lantern</t>
  </si>
  <si>
    <t>The external walls had various issues and were cracked.
The paint and other wall coatings came off as well.</t>
  </si>
  <si>
    <t>The metal handrails on the balcony had some spots of corrosion because they were constructed of metal.</t>
  </si>
  <si>
    <t>Aluminum made up the external soffit, which was in generally good and respectable condition.</t>
  </si>
  <si>
    <t>Windows with an aluminium frame were in good shape and of a high calibre.</t>
  </si>
  <si>
    <t>The steel frame single glazing curtain walls with bronze tinted glass were in great condition.</t>
  </si>
  <si>
    <t>Although the motor was functioning well, the overhead steel rolling garage door was rather noisy when opening.</t>
  </si>
  <si>
    <t>The exterior glass door was in outstanding condition and operated effectively.</t>
  </si>
  <si>
    <t>The roof was built of a flat membrane concrete slab that was evenly distributed throughout with few fractures, and it was in fair condition.</t>
  </si>
  <si>
    <t>The inside gypsum wall parts were in good condition and had a decent paint finish.</t>
  </si>
  <si>
    <t>The metal-coated toilet divider was properly positioned and in good condition.</t>
  </si>
  <si>
    <t>The compartment cubicles were brand new and in fantastic condition. They were composed of a timber substance with glass glazing.</t>
  </si>
  <si>
    <t>the internal wooden balustrades were in decent shape but had worn finish.</t>
  </si>
  <si>
    <t>The window glass divider is of good quality, has sorted visibility, appropriate support, and proper lighting.</t>
  </si>
  <si>
    <t>The glazed doors had great visual elements, were perfectly aligned, and were very sturdy.</t>
  </si>
  <si>
    <t>The door frame has some small cracks and wasn't adequately sealed.</t>
  </si>
  <si>
    <t>The door handles were sloppy, some of the door latches swung, and others were damaged or malfunctioned.</t>
  </si>
  <si>
    <t>Extreme temperatures or moisture-related warping or damage to hatches and doors, as well as excessive noise from loose or poorly-fitting hatches and doors</t>
  </si>
  <si>
    <t>The surface was improved by the properly applied paint, which also makes it resistant to the formation of mould and mildew.</t>
  </si>
  <si>
    <t>They were made of high-quality, long-lasting materials that were also simple to clean and maintain.</t>
  </si>
  <si>
    <t>The floor is made of wood with certain areas covered with carpet.The floor needed to be replaced as soon as possible because it was uneven, defective in certain areas, and sloppily placed at the margins.</t>
  </si>
  <si>
    <t>RS Means 15523501100</t>
  </si>
  <si>
    <t>RS Means 102616103010</t>
  </si>
  <si>
    <t>RS Means 54223701037</t>
  </si>
  <si>
    <t>RS Means 78413100750</t>
  </si>
  <si>
    <t>RS Means 83323100050</t>
  </si>
  <si>
    <t>RS Means 33053405550</t>
  </si>
  <si>
    <t>RS Means 77123100020</t>
  </si>
  <si>
    <t>RS Means 84510100300</t>
  </si>
  <si>
    <t>RS Means 77233100500</t>
  </si>
  <si>
    <t>RS Means 233416104640</t>
  </si>
  <si>
    <t>RS Means 61110260185</t>
  </si>
  <si>
    <t>RS Means 44310603050</t>
  </si>
  <si>
    <t>RS Means 15623101100</t>
  </si>
  <si>
    <t>RS Means 42126103125</t>
  </si>
  <si>
    <t>RS Means 64816103000</t>
  </si>
  <si>
    <t>RS Means 81433202710</t>
  </si>
  <si>
    <t>RS Means 28319230120</t>
  </si>
  <si>
    <t>RS Means 10511300110</t>
  </si>
  <si>
    <t>RS Means 81433202804</t>
  </si>
  <si>
    <t>RS Means 55113500200</t>
  </si>
  <si>
    <t>RS Means 64313200110</t>
  </si>
  <si>
    <t>RS Means 223430000000</t>
  </si>
  <si>
    <t>RS Means 221114000000</t>
  </si>
  <si>
    <t>RS Means 235213000000</t>
  </si>
  <si>
    <t>RS Means 236433000000</t>
  </si>
  <si>
    <t>RS Means 211120000000</t>
  </si>
  <si>
    <t>RS Means 221123000000</t>
  </si>
  <si>
    <t>RS Means 104416000000</t>
  </si>
  <si>
    <t>RS Means 262413400410</t>
  </si>
  <si>
    <t>RS Means 265213100500</t>
  </si>
  <si>
    <t>RS Means 282313103410</t>
  </si>
  <si>
    <t>RS Means 260523201800</t>
  </si>
  <si>
    <t>RS Means 281616500100</t>
  </si>
  <si>
    <t>RS Means 265213100700</t>
  </si>
  <si>
    <t>poor</t>
  </si>
  <si>
    <t>very good</t>
  </si>
  <si>
    <t>good</t>
  </si>
  <si>
    <t>excellent</t>
  </si>
  <si>
    <t xml:space="preserve">excellent </t>
  </si>
  <si>
    <t>average</t>
  </si>
  <si>
    <t>The wooden floor of the balcony was deteriorated in numerous places. The paint that had been applied to the wooden floor appeared to be peeling off of it.</t>
  </si>
  <si>
    <t xml:space="preserve">Glass curtain wall frames are fixed at all outer periphery of the building. </t>
  </si>
  <si>
    <t>Exterior wall are made of concrete blocks. Some of the exterior walls are made of unreinforced brick masonry.</t>
  </si>
  <si>
    <t>For hot water throughtout the building, hot water supply system is installed with supply of gas from gas supply system.</t>
  </si>
  <si>
    <t>Electricity is supplied through branch wiring in the entire building.</t>
  </si>
  <si>
    <t>Fluorescent lights are used for better lighting inside the building.</t>
  </si>
  <si>
    <t>Intercom telephones and other digital systems are used for internal communication.</t>
  </si>
  <si>
    <t>Security cameras are installed at few place and many of them are broke or not working.</t>
  </si>
  <si>
    <t>For the local area network systems, modems are installed at several places to improve connectivity.</t>
  </si>
  <si>
    <t>\</t>
  </si>
  <si>
    <t>Total</t>
  </si>
  <si>
    <t>Roof insulation is not durable and offers poor soundproofing.</t>
  </si>
  <si>
    <t>refrigerant is pumped through a series of coils or pipes in a building with the help of direct expansion system.</t>
  </si>
  <si>
    <t>Used to move water or other fluids from one place to another.</t>
  </si>
  <si>
    <t>Television is used for general purpose such as for news, sports or other security purpose.</t>
  </si>
  <si>
    <t>General item such as switches,  outlets, wiring are used.</t>
  </si>
  <si>
    <t>Other system are installed such as fire sprinklers, standby generator.</t>
  </si>
  <si>
    <t>The oil supply line delivers oil to the pump, which then pressurizes the oil and delivers it to the filter. The filter removes impurities from the oil before it is delivered to the various parts of the building.</t>
  </si>
  <si>
    <t>Having properly functioning gutters and downspouts allowed for proper water drainage.</t>
  </si>
  <si>
    <t>A transparent, glazed ceiling opening that lets in plenty of natural light and ventilation is in outstanding shape.</t>
  </si>
  <si>
    <t>The roof hatches are made of metal and are in excellent shape. They are hinged on one side and are simple to open and close.</t>
  </si>
  <si>
    <t>They are an environmentally friendly, long-lasting replacement for conventional ventilation techniques.</t>
  </si>
  <si>
    <t>The ramp that had been built appeared to be well-made and have the right slope. It was composed of wood and covered in carpet.</t>
  </si>
  <si>
    <t xml:space="preserve"> To store critical files and documents, there were fabricated compartments and cubicles that were made of wood and had glass glazing.</t>
  </si>
  <si>
    <t>Inadequate illumination and poor ventilation in the storage shelving and lockers with improper locking.</t>
  </si>
  <si>
    <t>Metal stairs are in decent shape and can be made to fit any space. They are also fireproof and slip-resistant.</t>
  </si>
  <si>
    <t>The metal stair handrails require little maintenance, are fire resistant, and have a very good paint finish.</t>
  </si>
  <si>
    <t>The marble landing finishes and stair treads provide beauty and elegance while being long-lasting, easy to maintain and clean, impact and fire resistant.</t>
  </si>
  <si>
    <t>it is still in adequate condition and it does not require any maintainence at the moment</t>
  </si>
  <si>
    <t>It features a check valve to stop oil from returning to the pump and a decent system of filters to remove contaminants from the oil.</t>
  </si>
  <si>
    <t>The gas supply system have significant leaks. It is unable to meet peak demand. It's unable to meet customer expectations for quality and reliability. It have insufficient capacity.It is vulnerable to tampering or other security threats.</t>
  </si>
  <si>
    <t>It is new condition just removal of dust and small clearance check up is needed</t>
  </si>
  <si>
    <t>Sedimentation and corrosion,  Degradation of heat exchangers,  Incomplete combustion,  Poor water quality,  High fuel costs</t>
  </si>
  <si>
    <t xml:space="preserve">Cracks and gaps can form in the insulation system over time, allowing heat to escape. The insulation system may settle and compress over time, reducing its effectiveness.  </t>
  </si>
  <si>
    <t>It  requires more maintenance and even its noisy.Its more dangerus now to use</t>
  </si>
  <si>
    <t>it is in good condition, and does not require any repair.</t>
  </si>
  <si>
    <t>The condition of the flooring is good, just needs some cleaning.</t>
  </si>
  <si>
    <t>Level 1</t>
  </si>
  <si>
    <t>B Shell</t>
  </si>
  <si>
    <t>B1012 Upper Floors Construction</t>
  </si>
  <si>
    <t>B1013 Balcony Floors Construction</t>
  </si>
  <si>
    <t>B1014 Ramps</t>
  </si>
  <si>
    <t xml:space="preserve">B1021 Flat Roof Construction </t>
  </si>
  <si>
    <t>B1022 Pitched Roof Construction</t>
  </si>
  <si>
    <t>B2011 Exterior Wall Construction</t>
  </si>
  <si>
    <t>B2015 Balcony Walls &amp; Handrails</t>
  </si>
  <si>
    <t>B2016 Exterior Soffits"</t>
  </si>
  <si>
    <t>B2021 Windows</t>
  </si>
  <si>
    <t>B2022 Curtain Walls</t>
  </si>
  <si>
    <t>B2034 Overhead Doors</t>
  </si>
  <si>
    <t>B2039 Other Doors &amp; Entrances"</t>
  </si>
  <si>
    <t>B3010 Roof Covering</t>
  </si>
  <si>
    <t>B3011 Roof Finishes</t>
  </si>
  <si>
    <t xml:space="preserve">B3013 Roof Insulation &amp; Fill </t>
  </si>
  <si>
    <t>B3016 Gutters and Downspouts"</t>
  </si>
  <si>
    <t xml:space="preserve">B3020 Roof Openings </t>
  </si>
  <si>
    <t xml:space="preserve">B3021 Glazed Roof Openings </t>
  </si>
  <si>
    <t>B3022 Roof Hatches</t>
  </si>
  <si>
    <t>B3023 Gravity Roof Ventilators"</t>
  </si>
  <si>
    <t>C Interiors</t>
  </si>
  <si>
    <t xml:space="preserve">C1011 Fixed Partitions </t>
  </si>
  <si>
    <t xml:space="preserve">C1014 Site-Built Toilet Partitions </t>
  </si>
  <si>
    <t>C1015 Site-Built Compartments Cubicles</t>
  </si>
  <si>
    <t xml:space="preserve">C1016 Interior Balustrades and Screens </t>
  </si>
  <si>
    <t>C1017 Interior Windows &amp; Storefronts"</t>
  </si>
  <si>
    <t xml:space="preserve"> </t>
  </si>
  <si>
    <t xml:space="preserve">C1021 Interior Doors </t>
  </si>
  <si>
    <t xml:space="preserve">C1022 Interior Door Frames </t>
  </si>
  <si>
    <t xml:space="preserve">C1023 Interior Door Hardware </t>
  </si>
  <si>
    <t>C1027 Door Painting &amp; Decoration"</t>
  </si>
  <si>
    <t>C1031 Fabricated Toilet Partitions</t>
  </si>
  <si>
    <t xml:space="preserve">C1032 Fabricated Compartments &amp; Cubicles </t>
  </si>
  <si>
    <t>C1033 Storage Shelving and Lockers</t>
  </si>
  <si>
    <t xml:space="preserve">C1036 Closet Specialties </t>
  </si>
  <si>
    <t xml:space="preserve">C2011 Regular Stairs </t>
  </si>
  <si>
    <t>C2014 Stair Handrails and Balustrades</t>
  </si>
  <si>
    <t>C2021 Stair, Tread, and Landing Finishes</t>
  </si>
  <si>
    <t xml:space="preserve">C2022 Stair Soffit Finishes </t>
  </si>
  <si>
    <t xml:space="preserve">D3011 Oil Supply System  </t>
  </si>
  <si>
    <t xml:space="preserve">D3012 Gas Supply System </t>
  </si>
  <si>
    <t xml:space="preserve">D3015 Hot Water Supply System </t>
  </si>
  <si>
    <t>D3021 Boilers</t>
  </si>
  <si>
    <t>D3024 Insulation</t>
  </si>
  <si>
    <t>D3032 Direct Expansion Systems</t>
  </si>
  <si>
    <t>D Services</t>
  </si>
  <si>
    <t xml:space="preserve">D4021 Standpipe Water Supply </t>
  </si>
  <si>
    <t>D4022 Pumping Equipment</t>
  </si>
  <si>
    <t xml:space="preserve">D4023 Standpipe Equipment </t>
  </si>
  <si>
    <t>D4024 Fire Hose Equipment</t>
  </si>
  <si>
    <t>D4031 Fire Extinguishers</t>
  </si>
  <si>
    <t>D5012 Low Tension Service &amp; Dist.</t>
  </si>
  <si>
    <t xml:space="preserve">D5021 Branch Wiring Devices </t>
  </si>
  <si>
    <t>D5022 Lighting Equipment</t>
  </si>
  <si>
    <t xml:space="preserve">D5033 Telephone Systems </t>
  </si>
  <si>
    <t>D5035 Television Systems</t>
  </si>
  <si>
    <t>D5037 Fire Alarm Systems</t>
  </si>
  <si>
    <t>D5038 Security and Detection Systems</t>
  </si>
  <si>
    <t>D5039 Local Area Networks</t>
  </si>
  <si>
    <t>D5091 Grounding Systems</t>
  </si>
  <si>
    <t xml:space="preserve">D5092 Emergency Light &amp; Power Systems </t>
  </si>
  <si>
    <t>D5094 Other Special Systems &amp; Devices</t>
  </si>
  <si>
    <t>D5095 General Construction Items (Elect.)</t>
  </si>
  <si>
    <t>ESL</t>
  </si>
  <si>
    <t>`</t>
  </si>
  <si>
    <t>System</t>
  </si>
  <si>
    <t>SHELL</t>
  </si>
  <si>
    <t>INTERIORS</t>
  </si>
  <si>
    <t>SERVICES</t>
  </si>
  <si>
    <t>TYPES OF COMPONENTS</t>
  </si>
  <si>
    <t xml:space="preserve">REPLACEMENT COST IN 10 YEAR </t>
  </si>
  <si>
    <t>TOTAL REPLACEMENT COST</t>
  </si>
  <si>
    <t>Total Cost with Markups(35%)</t>
  </si>
  <si>
    <t xml:space="preserve">very good </t>
  </si>
  <si>
    <t>age</t>
  </si>
  <si>
    <t>(Age/ESL)*100</t>
  </si>
  <si>
    <t>Score ((Age/ESL)*100)</t>
  </si>
  <si>
    <t>40 % of (Age/ESL)</t>
  </si>
  <si>
    <t>Score (Condition rating)</t>
  </si>
  <si>
    <t xml:space="preserve">60% of condition rating </t>
  </si>
  <si>
    <t>POF</t>
  </si>
  <si>
    <t xml:space="preserve">Rating (1 - 5) </t>
  </si>
  <si>
    <t xml:space="preserve">Score </t>
  </si>
  <si>
    <t xml:space="preserve">1 - Poor </t>
  </si>
  <si>
    <t xml:space="preserve">2 - Marginal </t>
  </si>
  <si>
    <t xml:space="preserve">3 - Adequate </t>
  </si>
  <si>
    <t xml:space="preserve">4 - Good </t>
  </si>
  <si>
    <t xml:space="preserve">5 - Excellent </t>
  </si>
  <si>
    <t>Age vs. ESL</t>
  </si>
  <si>
    <t>Value</t>
  </si>
  <si>
    <t>Score</t>
  </si>
  <si>
    <t>0%-25%</t>
  </si>
  <si>
    <t>25%-50%</t>
  </si>
  <si>
    <t>50%-75%</t>
  </si>
  <si>
    <t>75%+</t>
  </si>
  <si>
    <t>Pair-wise Comparison for Consequences</t>
  </si>
  <si>
    <t>Economic</t>
  </si>
  <si>
    <t>Environmental</t>
  </si>
  <si>
    <t>Social</t>
  </si>
  <si>
    <t>Sum</t>
  </si>
  <si>
    <t>TOTAL</t>
  </si>
  <si>
    <t>Weighting</t>
  </si>
  <si>
    <t>CR</t>
  </si>
  <si>
    <t>&lt;0.10</t>
  </si>
  <si>
    <t>Equally Important</t>
  </si>
  <si>
    <t>Moderately more important</t>
  </si>
  <si>
    <t>Strongly more important</t>
  </si>
  <si>
    <t>Very strongly more Important</t>
  </si>
  <si>
    <t>Extremely more Important</t>
  </si>
  <si>
    <t xml:space="preserve">Overall Consequence </t>
  </si>
  <si>
    <t>Consistency Check</t>
  </si>
  <si>
    <t>Weighted Sum</t>
  </si>
  <si>
    <r>
      <rPr>
        <sz val="11"/>
        <color theme="1"/>
        <rFont val="Times New Roman"/>
        <family val="1"/>
      </rPr>
      <t>λ</t>
    </r>
    <r>
      <rPr>
        <sz val="9.9"/>
        <color theme="1"/>
        <rFont val="Arial"/>
        <family val="2"/>
      </rPr>
      <t xml:space="preserve"> max</t>
    </r>
  </si>
  <si>
    <t>CI</t>
  </si>
  <si>
    <t>RI</t>
  </si>
  <si>
    <t xml:space="preserve">Number of factors </t>
  </si>
  <si>
    <t>Pair wise comparison (Structure)</t>
  </si>
  <si>
    <t xml:space="preserve">Importance </t>
  </si>
  <si>
    <t>Ratio</t>
  </si>
  <si>
    <t xml:space="preserve">Labor Costs </t>
  </si>
  <si>
    <t>Cost To Replace</t>
  </si>
  <si>
    <t xml:space="preserve">Use Of Material </t>
  </si>
  <si>
    <t>Pair wise comparison (Economic )</t>
  </si>
  <si>
    <t>Pair wise comparison (Environmental )</t>
  </si>
  <si>
    <t xml:space="preserve">Waste generation </t>
  </si>
  <si>
    <t xml:space="preserve">Energry Consumption </t>
  </si>
  <si>
    <t xml:space="preserve">Fire safety </t>
  </si>
  <si>
    <t>Pair wise comparison (Social )</t>
  </si>
  <si>
    <t>Accessibility</t>
  </si>
  <si>
    <t>Comfortable space</t>
  </si>
  <si>
    <t>Customer reviews</t>
  </si>
  <si>
    <t xml:space="preserve">Shell </t>
  </si>
  <si>
    <t xml:space="preserve">Interior </t>
  </si>
  <si>
    <t>Services</t>
  </si>
  <si>
    <t>Markup (35%)</t>
  </si>
  <si>
    <t xml:space="preserve">Replacement cost </t>
  </si>
  <si>
    <t>Replacement cost  in TPWC</t>
  </si>
  <si>
    <t>Cof Value</t>
  </si>
  <si>
    <t>Low</t>
  </si>
  <si>
    <t>Medium</t>
  </si>
  <si>
    <t>High</t>
  </si>
  <si>
    <t>Very High</t>
  </si>
  <si>
    <t>B2016 Exterior Soffits</t>
  </si>
  <si>
    <t>B2039 Other Doors &amp; Entrances</t>
  </si>
  <si>
    <t>B3016 Gutters and Downspouts</t>
  </si>
  <si>
    <t>B3023 Gravity Roof Ventilators</t>
  </si>
  <si>
    <t>C1017 Interior Windows &amp; Storefronts</t>
  </si>
  <si>
    <t>Assets</t>
  </si>
  <si>
    <t>C1026 Internal hatches &amp; Access doors</t>
  </si>
  <si>
    <t>POF value</t>
  </si>
  <si>
    <t>ROF</t>
  </si>
  <si>
    <t>Impact score For COF</t>
  </si>
  <si>
    <t>Sr No.</t>
  </si>
  <si>
    <t>Risk Rating</t>
  </si>
  <si>
    <t>Economic (49%)</t>
  </si>
  <si>
    <t>Environment (37%)</t>
  </si>
  <si>
    <t>Social (14%)</t>
  </si>
  <si>
    <t>No.</t>
  </si>
  <si>
    <t xml:space="preserve">Replacement Cost </t>
  </si>
  <si>
    <t>Discount Rate</t>
  </si>
  <si>
    <t>Current Year</t>
  </si>
  <si>
    <t xml:space="preserve">Interest rate </t>
  </si>
  <si>
    <t xml:space="preserve">Inflation </t>
  </si>
  <si>
    <t xml:space="preserve">Budget </t>
  </si>
  <si>
    <t>TPWC</t>
  </si>
  <si>
    <t>AARI</t>
  </si>
  <si>
    <t>EUAC</t>
  </si>
  <si>
    <t xml:space="preserve">Year </t>
  </si>
  <si>
    <t xml:space="preserve">Number of assets </t>
  </si>
  <si>
    <t xml:space="preserve">Expected services </t>
  </si>
  <si>
    <t>Current services</t>
  </si>
  <si>
    <t>Action plan</t>
  </si>
  <si>
    <t>It should safely support the loads placed on it, together with its weight.</t>
  </si>
  <si>
    <t xml:space="preserve">Supports the load at several places but has not efficient at the several area like theater </t>
  </si>
  <si>
    <t>Replacement of the floors in the theater stage and carpet in the main central area</t>
  </si>
  <si>
    <t>Provide insulation, retaining heat in the winter or cool air in the summer</t>
  </si>
  <si>
    <t xml:space="preserve">Protects building, but insulation in the passage is torn off </t>
  </si>
  <si>
    <t xml:space="preserve">Installation of the insulation in the passage </t>
  </si>
  <si>
    <t>It gives a surface for applying material like siding, Protects the structure from rain, snow, wind, etc.</t>
  </si>
  <si>
    <t xml:space="preserve">Protects the structure </t>
  </si>
  <si>
    <t>No action required</t>
  </si>
  <si>
    <t>Furnishes an interior space with the necessary light, ventilation, or both.</t>
  </si>
  <si>
    <t>Provides good safety, vantilation and light</t>
  </si>
  <si>
    <t>No action required in the facility</t>
  </si>
  <si>
    <t>Means of entry and exit, security</t>
  </si>
  <si>
    <t>Maintenace required in the garage door, to make it less noisy</t>
  </si>
  <si>
    <t>Protect the roof from rain, snow</t>
  </si>
  <si>
    <t xml:space="preserve">Minor crack on the roof floor can be repaired and the insulation material in some area can be replaced with the new one </t>
  </si>
  <si>
    <t xml:space="preserve">To allow natural illumination in the room  </t>
  </si>
  <si>
    <t>To divide buildings into suitably sized rooms</t>
  </si>
  <si>
    <t>Provides access and egress to a room or other space inside of a building.</t>
  </si>
  <si>
    <t>Improper accessibility in some of the rooms due to some of the broken hardware and improper frame alignment. Which indirectly affects the privacy of the room.</t>
  </si>
  <si>
    <t>Some of the door hardware must be replaced with new ones to function the wooden floors properly, and proper frame alignment consulting is required. Moreover, adequate lubrication and painting are required for the hatches to protect them from weathering.</t>
  </si>
  <si>
    <t xml:space="preserve">Division of the two spaces, and safe and secure storage of the customers belongings </t>
  </si>
  <si>
    <t>Division of the two spaces, some of the lockers are broken which affects the security of the belongings</t>
  </si>
  <si>
    <t xml:space="preserve">repair and maintenance of the selves locks and proper functioning of the hardware of the wooden selves </t>
  </si>
  <si>
    <t>To provide a simple and easy means of moving between levels</t>
  </si>
  <si>
    <t>To maintain a comfortable indoor environment</t>
  </si>
  <si>
    <t xml:space="preserve">Improper service due to the old  system </t>
  </si>
  <si>
    <t>Reinstallation of the gas supply system is required</t>
  </si>
  <si>
    <t xml:space="preserve"> To reduces the risk of injury and building damage that fires can cause</t>
  </si>
  <si>
    <t xml:space="preserve">No action required, as the system is inspected every year </t>
  </si>
  <si>
    <t>To transport, distribute, and safely convert electrical power from the source of delivery or generation to the numerous loads within the structure that use the electricity</t>
  </si>
  <si>
    <t xml:space="preserve">No changes are required as the electrical system was newly renovated in 2014 in the renovated areas. Still, in the unrenovated regions (basement), replacement of the lighting equipment is required, plus the connection of the grounding system tips off during the rainy season, which requires maintenance. </t>
  </si>
  <si>
    <t>Level of Service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</si>
</sst>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8" formatCode="&quot;$&quot;#,##0.00_);[Red]\(&quot;$&quot;#,##0.00\)"/>
    <numFmt numFmtId="44" formatCode="_(&quot;$&quot;* #,##0.00_);_(&quot;$&quot;* \(#,##0.00\);_(&quot;$&quot;* &quot;-&quot;??_);_(@_)"/>
    <numFmt numFmtId="164" formatCode="0.000000"/>
    <numFmt numFmtId="165" formatCode="0.00000"/>
    <numFmt numFmtId="166" formatCode="0.0000"/>
    <numFmt numFmtId="167" formatCode="0.0"/>
    <numFmt numFmtId="168" formatCode="0.000000000000"/>
    <numFmt numFmtId="169" formatCode="&quot;$&quot;#,##0"/>
    <numFmt numFmtId="170" formatCode="_(&quot;$&quot;* #,##0_);_(&quot;$&quot;* \(#,##0\);_(&quot;$&quot;* &quot;-&quot;??_);_(@_)"/>
  </numFmts>
  <fonts count="45" x14ac:knownFonts="1">
    <font>
      <sz val="11"/>
      <color theme="1"/>
      <name val="Calibri"/>
      <family val="2"/>
      <scheme val="minor"/>
    </font>
    <font>
      <sz val="11"/>
      <color rgb="FF000000"/>
      <name val="Calibri"/>
      <family val="2"/>
      <scheme val="minor"/>
    </font>
    <font>
      <sz val="20"/>
      <color rgb="FF000000"/>
      <name val="Calibri"/>
      <family val="2"/>
      <scheme val="minor"/>
    </font>
    <font>
      <sz val="20"/>
      <color theme="1"/>
      <name val="Calibri"/>
      <family val="2"/>
      <scheme val="minor"/>
    </font>
    <font>
      <sz val="20"/>
      <name val="Calibri"/>
      <family val="2"/>
      <scheme val="minor"/>
    </font>
    <font>
      <b/>
      <sz val="11"/>
      <color theme="1"/>
      <name val="Calibri"/>
      <family val="2"/>
      <scheme val="minor"/>
    </font>
    <font>
      <b/>
      <sz val="20"/>
      <color rgb="FF000000"/>
      <name val="Calibri"/>
      <family val="2"/>
      <scheme val="minor"/>
    </font>
    <font>
      <b/>
      <sz val="20"/>
      <color theme="1"/>
      <name val="Calibri"/>
      <family val="2"/>
      <scheme val="minor"/>
    </font>
    <font>
      <sz val="20"/>
      <color rgb="FF202124"/>
      <name val="Calibri"/>
      <family val="2"/>
      <scheme val="minor"/>
    </font>
    <font>
      <b/>
      <sz val="10"/>
      <color rgb="FF353740"/>
      <name val="Calibri"/>
      <family val="2"/>
      <scheme val="minor"/>
    </font>
    <font>
      <b/>
      <sz val="11"/>
      <color rgb="FF353740"/>
      <name val="Calibri"/>
      <family val="2"/>
      <scheme val="minor"/>
    </font>
    <font>
      <sz val="11"/>
      <color rgb="FF353740"/>
      <name val="Calibri"/>
      <family val="2"/>
      <scheme val="minor"/>
    </font>
    <font>
      <sz val="12"/>
      <color theme="1"/>
      <name val="Times New Roman"/>
      <family val="1"/>
    </font>
    <font>
      <sz val="11"/>
      <color theme="1"/>
      <name val="Calibri"/>
      <family val="2"/>
      <scheme val="min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sz val="11"/>
      <color theme="0"/>
      <name val="Calibri"/>
      <family val="2"/>
      <scheme val="minor"/>
    </font>
    <font>
      <sz val="11"/>
      <color theme="1"/>
      <name val="Times New Roman"/>
      <family val="1"/>
    </font>
    <font>
      <b/>
      <sz val="12"/>
      <color theme="1"/>
      <name val="Times New Roman"/>
      <family val="1"/>
    </font>
    <font>
      <sz val="12"/>
      <color rgb="FF000000"/>
      <name val="Times New Roman"/>
      <family val="1"/>
    </font>
    <font>
      <b/>
      <sz val="12"/>
      <color rgb="FF000000"/>
      <name val="Times New Roman"/>
      <family val="1"/>
    </font>
    <font>
      <sz val="12"/>
      <name val="Times New Roman"/>
      <family val="1"/>
    </font>
    <font>
      <b/>
      <sz val="18"/>
      <color theme="3"/>
      <name val="Calibri Light"/>
      <family val="2"/>
      <scheme val="major"/>
    </font>
    <font>
      <sz val="11"/>
      <color rgb="FF9C6500"/>
      <name val="Calibri"/>
      <family val="2"/>
      <scheme val="minor"/>
    </font>
    <font>
      <sz val="10"/>
      <color theme="1"/>
      <name val="Arial"/>
      <family val="2"/>
    </font>
    <font>
      <sz val="10"/>
      <color indexed="8"/>
      <name val="MS Sans Serif"/>
      <family val="2"/>
    </font>
    <font>
      <sz val="11"/>
      <color theme="1"/>
      <name val="Arial"/>
      <family val="2"/>
    </font>
    <font>
      <u/>
      <sz val="10"/>
      <color theme="10"/>
      <name val="Arial"/>
      <family val="2"/>
    </font>
    <font>
      <sz val="12"/>
      <color theme="1"/>
      <name val="Arial"/>
      <family val="2"/>
    </font>
    <font>
      <b/>
      <sz val="12"/>
      <color theme="1"/>
      <name val="Arial"/>
      <family val="2"/>
    </font>
    <font>
      <sz val="9.9"/>
      <color theme="1"/>
      <name val="Arial"/>
      <family val="2"/>
    </font>
    <font>
      <sz val="12"/>
      <color theme="9" tint="-0.499984740745262"/>
      <name val="Arial"/>
      <family val="2"/>
    </font>
    <font>
      <sz val="9"/>
      <color theme="1"/>
      <name val="Calibri"/>
      <family val="2"/>
      <scheme val="minor"/>
    </font>
    <font>
      <sz val="9"/>
      <name val="Calibri"/>
      <family val="2"/>
      <scheme val="minor"/>
    </font>
    <font>
      <sz val="20"/>
      <color theme="1"/>
      <name val="Times New Roman"/>
      <family val="1"/>
    </font>
  </fonts>
  <fills count="38">
    <fill>
      <patternFill patternType="none"/>
    </fill>
    <fill>
      <patternFill patternType="gray125"/>
    </fill>
    <fill>
      <patternFill patternType="solid">
        <fgColor theme="0"/>
        <bgColor indexed="64"/>
      </patternFill>
    </fill>
    <fill>
      <patternFill patternType="solid">
        <fgColor theme="8" tint="0.79998168889431442"/>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E7E7E7"/>
        <bgColor indexed="64"/>
      </patternFill>
    </fill>
    <fill>
      <patternFill patternType="solid">
        <fgColor theme="4" tint="0.79998168889431442"/>
        <bgColor indexed="64"/>
      </patternFill>
    </fill>
    <fill>
      <patternFill patternType="solid">
        <fgColor theme="2" tint="-9.9978637043366805E-2"/>
        <bgColor indexed="64"/>
      </patternFill>
    </fill>
  </fills>
  <borders count="58">
    <border>
      <left/>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right style="medium">
        <color indexed="64"/>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medium">
        <color indexed="64"/>
      </right>
      <top style="thin">
        <color theme="4"/>
      </top>
      <bottom style="medium">
        <color indexed="64"/>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
      <left style="medium">
        <color indexed="64"/>
      </left>
      <right/>
      <top style="medium">
        <color indexed="64"/>
      </top>
      <bottom style="medium">
        <color indexed="64"/>
      </bottom>
      <diagonal/>
    </border>
    <border>
      <left style="thin">
        <color indexed="64"/>
      </left>
      <right style="thin">
        <color rgb="FF000000"/>
      </right>
      <top style="thin">
        <color indexed="64"/>
      </top>
      <bottom style="thin">
        <color indexed="64"/>
      </bottom>
      <diagonal/>
    </border>
    <border>
      <left style="thin">
        <color theme="8"/>
      </left>
      <right style="thin">
        <color theme="8"/>
      </right>
      <top style="thin">
        <color theme="8"/>
      </top>
      <bottom style="thin">
        <color theme="8"/>
      </bottom>
      <diagonal/>
    </border>
    <border>
      <left style="thin">
        <color auto="1"/>
      </left>
      <right style="thin">
        <color rgb="FF000000"/>
      </right>
      <top style="thin">
        <color theme="8"/>
      </top>
      <bottom style="thin">
        <color auto="1"/>
      </bottom>
      <diagonal/>
    </border>
    <border>
      <left style="thin">
        <color indexed="64"/>
      </left>
      <right/>
      <top style="thin">
        <color rgb="FF000000"/>
      </top>
      <bottom style="thin">
        <color indexed="64"/>
      </bottom>
      <diagonal/>
    </border>
    <border>
      <left/>
      <right/>
      <top style="thin">
        <color rgb="FF000000"/>
      </top>
      <bottom style="thin">
        <color indexed="64"/>
      </bottom>
      <diagonal/>
    </border>
    <border>
      <left/>
      <right style="thin">
        <color rgb="FF000000"/>
      </right>
      <top style="thin">
        <color rgb="FF000000"/>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medium">
        <color indexed="64"/>
      </bottom>
      <diagonal/>
    </border>
    <border>
      <left style="medium">
        <color indexed="64"/>
      </left>
      <right/>
      <top style="thin">
        <color theme="4"/>
      </top>
      <bottom style="double">
        <color theme="4"/>
      </bottom>
      <diagonal/>
    </border>
    <border>
      <left/>
      <right style="medium">
        <color indexed="64"/>
      </right>
      <top style="thin">
        <color theme="4"/>
      </top>
      <bottom style="double">
        <color theme="4"/>
      </bottom>
      <diagonal/>
    </border>
    <border>
      <left style="medium">
        <color indexed="64"/>
      </left>
      <right/>
      <top style="thin">
        <color theme="4"/>
      </top>
      <bottom style="medium">
        <color indexed="64"/>
      </bottom>
      <diagonal/>
    </border>
    <border>
      <left/>
      <right/>
      <top style="thin">
        <color theme="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style="medium">
        <color indexed="64"/>
      </left>
      <right/>
      <top/>
      <bottom style="medium">
        <color indexed="64"/>
      </bottom>
      <diagonal/>
    </border>
    <border>
      <left/>
      <right/>
      <top/>
      <bottom style="medium">
        <color indexed="64"/>
      </bottom>
      <diagonal/>
    </border>
  </borders>
  <cellStyleXfs count="47">
    <xf numFmtId="0" fontId="0" fillId="0" borderId="0"/>
    <xf numFmtId="0" fontId="14" fillId="0" borderId="11" applyNumberFormat="0" applyFill="0" applyAlignment="0" applyProtection="0"/>
    <xf numFmtId="0" fontId="15" fillId="0" borderId="12" applyNumberFormat="0" applyFill="0" applyAlignment="0" applyProtection="0"/>
    <xf numFmtId="0" fontId="16" fillId="0" borderId="13" applyNumberFormat="0" applyFill="0" applyAlignment="0" applyProtection="0"/>
    <xf numFmtId="0" fontId="16" fillId="0" borderId="0" applyNumberFormat="0" applyFill="0" applyBorder="0" applyAlignment="0" applyProtection="0"/>
    <xf numFmtId="0" fontId="17" fillId="4" borderId="0" applyNumberFormat="0" applyBorder="0" applyAlignment="0" applyProtection="0"/>
    <xf numFmtId="0" fontId="18" fillId="5" borderId="0" applyNumberFormat="0" applyBorder="0" applyAlignment="0" applyProtection="0"/>
    <xf numFmtId="0" fontId="19" fillId="7" borderId="14" applyNumberFormat="0" applyAlignment="0" applyProtection="0"/>
    <xf numFmtId="0" fontId="20" fillId="8" borderId="15" applyNumberFormat="0" applyAlignment="0" applyProtection="0"/>
    <xf numFmtId="0" fontId="21" fillId="8" borderId="14" applyNumberFormat="0" applyAlignment="0" applyProtection="0"/>
    <xf numFmtId="0" fontId="22" fillId="0" borderId="16" applyNumberFormat="0" applyFill="0" applyAlignment="0" applyProtection="0"/>
    <xf numFmtId="0" fontId="23" fillId="9" borderId="17" applyNumberFormat="0" applyAlignment="0" applyProtection="0"/>
    <xf numFmtId="0" fontId="24" fillId="0" borderId="0" applyNumberFormat="0" applyFill="0" applyBorder="0" applyAlignment="0" applyProtection="0"/>
    <xf numFmtId="0" fontId="13" fillId="10" borderId="18" applyNumberFormat="0" applyFont="0" applyAlignment="0" applyProtection="0"/>
    <xf numFmtId="0" fontId="25" fillId="0" borderId="0" applyNumberFormat="0" applyFill="0" applyBorder="0" applyAlignment="0" applyProtection="0"/>
    <xf numFmtId="0" fontId="5" fillId="0" borderId="19" applyNumberFormat="0" applyFill="0" applyAlignment="0" applyProtection="0"/>
    <xf numFmtId="0" fontId="26" fillId="11" borderId="0" applyNumberFormat="0" applyBorder="0" applyAlignment="0" applyProtection="0"/>
    <xf numFmtId="0" fontId="13" fillId="12" borderId="0" applyNumberFormat="0" applyBorder="0" applyAlignment="0" applyProtection="0"/>
    <xf numFmtId="0" fontId="13" fillId="13" borderId="0" applyNumberFormat="0" applyBorder="0" applyAlignment="0" applyProtection="0"/>
    <xf numFmtId="0" fontId="26" fillId="15" borderId="0" applyNumberFormat="0" applyBorder="0" applyAlignment="0" applyProtection="0"/>
    <xf numFmtId="0" fontId="13" fillId="16" borderId="0" applyNumberFormat="0" applyBorder="0" applyAlignment="0" applyProtection="0"/>
    <xf numFmtId="0" fontId="13" fillId="17" borderId="0" applyNumberFormat="0" applyBorder="0" applyAlignment="0" applyProtection="0"/>
    <xf numFmtId="0" fontId="26" fillId="19" borderId="0" applyNumberFormat="0" applyBorder="0" applyAlignment="0" applyProtection="0"/>
    <xf numFmtId="0" fontId="13" fillId="20" borderId="0" applyNumberFormat="0" applyBorder="0" applyAlignment="0" applyProtection="0"/>
    <xf numFmtId="0" fontId="13" fillId="21" borderId="0" applyNumberFormat="0" applyBorder="0" applyAlignment="0" applyProtection="0"/>
    <xf numFmtId="0" fontId="26" fillId="23" borderId="0" applyNumberFormat="0" applyBorder="0" applyAlignment="0" applyProtection="0"/>
    <xf numFmtId="0" fontId="13" fillId="24" borderId="0" applyNumberFormat="0" applyBorder="0" applyAlignment="0" applyProtection="0"/>
    <xf numFmtId="0" fontId="13" fillId="25" borderId="0" applyNumberFormat="0" applyBorder="0" applyAlignment="0" applyProtection="0"/>
    <xf numFmtId="0" fontId="26" fillId="27" borderId="0" applyNumberFormat="0" applyBorder="0" applyAlignment="0" applyProtection="0"/>
    <xf numFmtId="0" fontId="13" fillId="28" borderId="0" applyNumberFormat="0" applyBorder="0" applyAlignment="0" applyProtection="0"/>
    <xf numFmtId="0" fontId="13" fillId="29" borderId="0" applyNumberFormat="0" applyBorder="0" applyAlignment="0" applyProtection="0"/>
    <xf numFmtId="0" fontId="26" fillId="31" borderId="0" applyNumberFormat="0" applyBorder="0" applyAlignment="0" applyProtection="0"/>
    <xf numFmtId="0" fontId="13" fillId="32" borderId="0" applyNumberFormat="0" applyBorder="0" applyAlignment="0" applyProtection="0"/>
    <xf numFmtId="0" fontId="13" fillId="33" borderId="0" applyNumberFormat="0" applyBorder="0" applyAlignment="0" applyProtection="0"/>
    <xf numFmtId="0" fontId="32" fillId="0" borderId="0" applyNumberFormat="0" applyFill="0" applyBorder="0" applyAlignment="0" applyProtection="0"/>
    <xf numFmtId="0" fontId="33" fillId="6" borderId="0" applyNumberFormat="0" applyBorder="0" applyAlignment="0" applyProtection="0"/>
    <xf numFmtId="0" fontId="26" fillId="14" borderId="0" applyNumberFormat="0" applyBorder="0" applyAlignment="0" applyProtection="0"/>
    <xf numFmtId="0" fontId="26" fillId="18" borderId="0" applyNumberFormat="0" applyBorder="0" applyAlignment="0" applyProtection="0"/>
    <xf numFmtId="0" fontId="26" fillId="22" borderId="0" applyNumberFormat="0" applyBorder="0" applyAlignment="0" applyProtection="0"/>
    <xf numFmtId="0" fontId="26" fillId="26" borderId="0" applyNumberFormat="0" applyBorder="0" applyAlignment="0" applyProtection="0"/>
    <xf numFmtId="0" fontId="26" fillId="30" borderId="0" applyNumberFormat="0" applyBorder="0" applyAlignment="0" applyProtection="0"/>
    <xf numFmtId="0" fontId="26" fillId="34" borderId="0" applyNumberFormat="0" applyBorder="0" applyAlignment="0" applyProtection="0"/>
    <xf numFmtId="0" fontId="34" fillId="0" borderId="0"/>
    <xf numFmtId="0" fontId="35" fillId="0" borderId="0"/>
    <xf numFmtId="0" fontId="13" fillId="0" borderId="0"/>
    <xf numFmtId="0" fontId="37" fillId="0" borderId="0" applyNumberFormat="0" applyFill="0" applyBorder="0" applyAlignment="0" applyProtection="0">
      <alignment vertical="top"/>
      <protection locked="0"/>
    </xf>
    <xf numFmtId="44" fontId="13" fillId="0" borderId="0" applyFont="0" applyFill="0" applyBorder="0" applyAlignment="0" applyProtection="0"/>
  </cellStyleXfs>
  <cellXfs count="204">
    <xf numFmtId="0" fontId="0" fillId="0" borderId="0" xfId="0"/>
    <xf numFmtId="0" fontId="2" fillId="0" borderId="2" xfId="0" applyFont="1" applyBorder="1" applyAlignment="1">
      <alignment horizontal="center" vertical="center"/>
    </xf>
    <xf numFmtId="0" fontId="2" fillId="0" borderId="2" xfId="0" applyFont="1" applyBorder="1" applyAlignment="1">
      <alignment horizontal="center" vertical="center" wrapText="1"/>
    </xf>
    <xf numFmtId="0" fontId="4" fillId="0" borderId="2" xfId="0" applyFont="1" applyBorder="1" applyAlignment="1">
      <alignment horizontal="center" vertical="center"/>
    </xf>
    <xf numFmtId="0" fontId="4" fillId="0" borderId="2" xfId="0" applyFont="1" applyBorder="1" applyAlignment="1">
      <alignment horizontal="center" vertical="center" wrapText="1"/>
    </xf>
    <xf numFmtId="0" fontId="1" fillId="0" borderId="2" xfId="0" applyFont="1" applyBorder="1" applyAlignment="1">
      <alignment vertical="center"/>
    </xf>
    <xf numFmtId="0" fontId="2" fillId="0" borderId="0" xfId="0" applyFont="1" applyAlignment="1">
      <alignment horizontal="center" vertical="center" wrapText="1"/>
    </xf>
    <xf numFmtId="0" fontId="2" fillId="0" borderId="0" xfId="0" applyFont="1" applyAlignment="1">
      <alignment vertical="center"/>
    </xf>
    <xf numFmtId="0" fontId="3" fillId="0" borderId="0" xfId="0" applyFont="1" applyAlignment="1">
      <alignment horizontal="center" vertical="center"/>
    </xf>
    <xf numFmtId="0" fontId="2" fillId="0" borderId="0" xfId="0" applyFont="1" applyAlignment="1">
      <alignment vertical="center" wrapText="1"/>
    </xf>
    <xf numFmtId="0" fontId="3" fillId="0" borderId="0" xfId="0" applyFont="1" applyAlignment="1">
      <alignment vertical="center"/>
    </xf>
    <xf numFmtId="0" fontId="6" fillId="3" borderId="2" xfId="0" applyFont="1" applyFill="1" applyBorder="1" applyAlignment="1">
      <alignment horizontal="center" vertical="center" wrapText="1"/>
    </xf>
    <xf numFmtId="0" fontId="6" fillId="3" borderId="2" xfId="0" applyFont="1" applyFill="1" applyBorder="1" applyAlignment="1">
      <alignment horizontal="center" vertical="center"/>
    </xf>
    <xf numFmtId="0" fontId="6" fillId="3" borderId="2" xfId="0" applyFont="1" applyFill="1" applyBorder="1" applyAlignment="1">
      <alignment vertical="center" wrapText="1"/>
    </xf>
    <xf numFmtId="0" fontId="6" fillId="0" borderId="0" xfId="0" applyFont="1" applyAlignment="1">
      <alignment horizontal="center" vertical="center"/>
    </xf>
    <xf numFmtId="0" fontId="7" fillId="0" borderId="0" xfId="0" applyFont="1" applyAlignment="1">
      <alignment vertical="center"/>
    </xf>
    <xf numFmtId="0" fontId="2" fillId="0" borderId="2" xfId="0" applyFont="1" applyBorder="1" applyAlignment="1">
      <alignment vertical="center"/>
    </xf>
    <xf numFmtId="0" fontId="3" fillId="0" borderId="2" xfId="0" applyFont="1" applyBorder="1" applyAlignment="1">
      <alignment vertical="center"/>
    </xf>
    <xf numFmtId="0" fontId="2" fillId="0" borderId="2" xfId="0" applyFont="1" applyBorder="1" applyAlignment="1">
      <alignment vertical="center" wrapText="1"/>
    </xf>
    <xf numFmtId="0" fontId="3" fillId="0" borderId="2" xfId="0" applyFont="1" applyBorder="1" applyAlignment="1">
      <alignment horizontal="center" vertical="center"/>
    </xf>
    <xf numFmtId="0" fontId="4" fillId="0" borderId="2" xfId="0" applyFont="1" applyBorder="1" applyAlignment="1">
      <alignment vertical="center" wrapText="1"/>
    </xf>
    <xf numFmtId="0" fontId="2" fillId="0" borderId="2" xfId="0" applyFont="1" applyBorder="1" applyAlignment="1">
      <alignment horizontal="left" vertical="center" wrapText="1"/>
    </xf>
    <xf numFmtId="0" fontId="3" fillId="0" borderId="2" xfId="0" applyFont="1" applyBorder="1" applyAlignment="1">
      <alignment vertical="center" wrapText="1"/>
    </xf>
    <xf numFmtId="0" fontId="8" fillId="0" borderId="2" xfId="0" applyFont="1" applyBorder="1" applyAlignment="1">
      <alignment vertical="center" wrapText="1"/>
    </xf>
    <xf numFmtId="0" fontId="4" fillId="0" borderId="2" xfId="0" applyFont="1" applyBorder="1" applyAlignment="1">
      <alignment vertical="center"/>
    </xf>
    <xf numFmtId="1" fontId="2" fillId="0" borderId="0" xfId="0" applyNumberFormat="1" applyFont="1" applyAlignment="1">
      <alignment vertical="center" wrapText="1"/>
    </xf>
    <xf numFmtId="0" fontId="3" fillId="0" borderId="0" xfId="0" applyFont="1" applyAlignment="1">
      <alignment vertical="center" wrapText="1"/>
    </xf>
    <xf numFmtId="0" fontId="5" fillId="0" borderId="2" xfId="0" applyFont="1" applyBorder="1" applyAlignment="1">
      <alignment horizontal="center" vertical="center"/>
    </xf>
    <xf numFmtId="0" fontId="0" fillId="0" borderId="2" xfId="0" applyBorder="1"/>
    <xf numFmtId="0" fontId="0" fillId="2" borderId="2" xfId="0" applyFill="1" applyBorder="1"/>
    <xf numFmtId="0" fontId="0" fillId="0" borderId="2" xfId="0" applyBorder="1" applyAlignment="1">
      <alignment horizontal="center" vertical="center"/>
    </xf>
    <xf numFmtId="0" fontId="0" fillId="0" borderId="0" xfId="0" applyAlignment="1">
      <alignment horizontal="center" vertical="center"/>
    </xf>
    <xf numFmtId="0" fontId="5" fillId="0" borderId="2" xfId="0" applyFont="1" applyBorder="1" applyAlignment="1">
      <alignment horizontal="center" vertical="top"/>
    </xf>
    <xf numFmtId="0" fontId="0" fillId="0" borderId="2" xfId="0" applyBorder="1" applyAlignment="1">
      <alignment horizontal="center" vertical="top"/>
    </xf>
    <xf numFmtId="0" fontId="0" fillId="0" borderId="0" xfId="0" applyAlignment="1">
      <alignment horizontal="center" vertical="top"/>
    </xf>
    <xf numFmtId="0" fontId="0" fillId="0" borderId="2" xfId="0" applyBorder="1" applyAlignment="1">
      <alignment horizontal="center"/>
    </xf>
    <xf numFmtId="0" fontId="0" fillId="0" borderId="0" xfId="0" applyAlignment="1">
      <alignment horizontal="center"/>
    </xf>
    <xf numFmtId="0" fontId="0" fillId="0" borderId="2" xfId="0" applyBorder="1" applyAlignment="1">
      <alignment wrapText="1"/>
    </xf>
    <xf numFmtId="0" fontId="11" fillId="0" borderId="0" xfId="0" applyFont="1" applyAlignment="1">
      <alignment wrapText="1"/>
    </xf>
    <xf numFmtId="0" fontId="5" fillId="0" borderId="0" xfId="0" applyFont="1"/>
    <xf numFmtId="0" fontId="5" fillId="0" borderId="2" xfId="0" applyFont="1" applyBorder="1"/>
    <xf numFmtId="0" fontId="5" fillId="2" borderId="2" xfId="0" applyFont="1" applyFill="1" applyBorder="1"/>
    <xf numFmtId="0" fontId="5" fillId="3" borderId="2" xfId="0" applyFont="1" applyFill="1" applyBorder="1"/>
    <xf numFmtId="0" fontId="5" fillId="3" borderId="2" xfId="0" applyFont="1" applyFill="1" applyBorder="1" applyAlignment="1">
      <alignment horizontal="center" vertical="center"/>
    </xf>
    <xf numFmtId="0" fontId="5" fillId="0" borderId="0" xfId="0" applyFont="1" applyAlignment="1">
      <alignment horizontal="center" vertical="center"/>
    </xf>
    <xf numFmtId="0" fontId="5" fillId="3" borderId="2" xfId="0" applyFont="1" applyFill="1" applyBorder="1" applyAlignment="1">
      <alignment horizontal="center" vertical="top"/>
    </xf>
    <xf numFmtId="0" fontId="5" fillId="0" borderId="0" xfId="0" applyFont="1" applyAlignment="1">
      <alignment horizontal="center"/>
    </xf>
    <xf numFmtId="0" fontId="5" fillId="3" borderId="2" xfId="0" applyFont="1" applyFill="1" applyBorder="1" applyAlignment="1">
      <alignment horizontal="center"/>
    </xf>
    <xf numFmtId="0" fontId="2" fillId="0" borderId="3" xfId="0" applyFont="1" applyBorder="1" applyAlignment="1">
      <alignment vertical="center" wrapText="1"/>
    </xf>
    <xf numFmtId="0" fontId="0" fillId="0" borderId="5" xfId="0" applyBorder="1" applyAlignment="1">
      <alignment horizontal="center" vertical="center"/>
    </xf>
    <xf numFmtId="0" fontId="0" fillId="0" borderId="6" xfId="0" applyBorder="1" applyAlignment="1">
      <alignment horizontal="center" vertical="center"/>
    </xf>
    <xf numFmtId="0" fontId="0" fillId="0" borderId="9" xfId="0" applyBorder="1" applyAlignment="1">
      <alignment horizontal="justify" vertical="center"/>
    </xf>
    <xf numFmtId="0" fontId="0" fillId="0" borderId="4" xfId="0" applyBorder="1" applyAlignment="1">
      <alignment horizontal="left" vertical="center"/>
    </xf>
    <xf numFmtId="0" fontId="0" fillId="0" borderId="4" xfId="0" applyBorder="1" applyAlignment="1">
      <alignment vertical="center"/>
    </xf>
    <xf numFmtId="0" fontId="0" fillId="0" borderId="9" xfId="0" applyBorder="1" applyAlignment="1">
      <alignment vertical="center"/>
    </xf>
    <xf numFmtId="0" fontId="0" fillId="0" borderId="9" xfId="0" applyBorder="1" applyAlignment="1">
      <alignment horizontal="left" vertical="center"/>
    </xf>
    <xf numFmtId="0" fontId="2" fillId="0" borderId="2" xfId="0" applyFont="1" applyBorder="1" applyAlignment="1">
      <alignment horizontal="left" vertical="center"/>
    </xf>
    <xf numFmtId="0" fontId="2" fillId="0" borderId="3" xfId="0" applyFont="1" applyBorder="1" applyAlignment="1">
      <alignment horizontal="left" vertical="center" wrapText="1"/>
    </xf>
    <xf numFmtId="0" fontId="0" fillId="0" borderId="9" xfId="0" applyBorder="1" applyAlignment="1">
      <alignment horizontal="center" vertical="center"/>
    </xf>
    <xf numFmtId="0" fontId="2" fillId="0" borderId="3" xfId="0" applyFont="1" applyBorder="1" applyAlignment="1">
      <alignment vertical="center"/>
    </xf>
    <xf numFmtId="0" fontId="4" fillId="0" borderId="3" xfId="0" applyFont="1" applyBorder="1" applyAlignment="1">
      <alignment horizontal="center" vertical="center"/>
    </xf>
    <xf numFmtId="0" fontId="4" fillId="0" borderId="3" xfId="0" applyFont="1" applyBorder="1" applyAlignment="1">
      <alignment horizontal="center" vertical="center" wrapText="1"/>
    </xf>
    <xf numFmtId="0" fontId="2" fillId="0" borderId="3" xfId="0" applyFont="1" applyBorder="1" applyAlignment="1">
      <alignment horizontal="center" vertical="center" wrapText="1"/>
    </xf>
    <xf numFmtId="0" fontId="12" fillId="0" borderId="21" xfId="0" applyFont="1" applyBorder="1"/>
    <xf numFmtId="0" fontId="12" fillId="0" borderId="22" xfId="0" applyFont="1" applyBorder="1"/>
    <xf numFmtId="0" fontId="12" fillId="0" borderId="23" xfId="0" applyFont="1" applyBorder="1" applyAlignment="1">
      <alignment horizontal="center" vertical="center"/>
    </xf>
    <xf numFmtId="0" fontId="12" fillId="0" borderId="25" xfId="0" applyFont="1" applyBorder="1" applyAlignment="1">
      <alignment horizontal="center" vertical="center"/>
    </xf>
    <xf numFmtId="2" fontId="12" fillId="0" borderId="23" xfId="0" applyNumberFormat="1" applyFont="1" applyBorder="1" applyAlignment="1">
      <alignment horizontal="center" vertical="center"/>
    </xf>
    <xf numFmtId="2" fontId="12" fillId="0" borderId="24" xfId="0" applyNumberFormat="1" applyFont="1" applyBorder="1" applyAlignment="1">
      <alignment horizontal="center" vertical="center"/>
    </xf>
    <xf numFmtId="2" fontId="12" fillId="0" borderId="26" xfId="0" applyNumberFormat="1" applyFont="1" applyBorder="1" applyAlignment="1">
      <alignment horizontal="center" vertical="center"/>
    </xf>
    <xf numFmtId="0" fontId="29" fillId="35" borderId="2" xfId="0" applyFont="1" applyFill="1" applyBorder="1" applyAlignment="1">
      <alignment horizontal="left" vertical="center" wrapText="1" readingOrder="1"/>
    </xf>
    <xf numFmtId="0" fontId="29" fillId="0" borderId="2" xfId="0" applyFont="1" applyBorder="1" applyAlignment="1">
      <alignment horizontal="center" vertical="center" wrapText="1" readingOrder="1"/>
    </xf>
    <xf numFmtId="0" fontId="29" fillId="35" borderId="2" xfId="0" applyFont="1" applyFill="1" applyBorder="1" applyAlignment="1">
      <alignment horizontal="center" vertical="center" wrapText="1" readingOrder="1"/>
    </xf>
    <xf numFmtId="0" fontId="12" fillId="0" borderId="2" xfId="0" applyFont="1" applyBorder="1" applyAlignment="1">
      <alignment horizontal="center"/>
    </xf>
    <xf numFmtId="0" fontId="12" fillId="0" borderId="2" xfId="0" applyFont="1" applyBorder="1"/>
    <xf numFmtId="0" fontId="12" fillId="0" borderId="0" xfId="0" applyFont="1" applyAlignment="1">
      <alignment horizontal="center" vertical="center" wrapText="1"/>
    </xf>
    <xf numFmtId="0" fontId="12" fillId="0" borderId="0" xfId="0" applyFont="1"/>
    <xf numFmtId="0" fontId="30" fillId="3" borderId="2" xfId="0" applyFont="1" applyFill="1" applyBorder="1" applyAlignment="1">
      <alignment horizontal="center" vertical="center" wrapText="1"/>
    </xf>
    <xf numFmtId="0" fontId="29" fillId="0" borderId="2" xfId="0" applyFont="1" applyBorder="1" applyAlignment="1">
      <alignment horizontal="center" vertical="center" wrapText="1"/>
    </xf>
    <xf numFmtId="0" fontId="31" fillId="0" borderId="2" xfId="0" applyFont="1" applyBorder="1" applyAlignment="1">
      <alignment horizontal="center" vertical="center"/>
    </xf>
    <xf numFmtId="0" fontId="12" fillId="0" borderId="2" xfId="0" applyFont="1" applyBorder="1" applyAlignment="1">
      <alignment horizontal="center" vertical="center"/>
    </xf>
    <xf numFmtId="0" fontId="29" fillId="0" borderId="2" xfId="0" applyFont="1" applyBorder="1" applyAlignment="1">
      <alignment horizontal="center" vertical="center"/>
    </xf>
    <xf numFmtId="0" fontId="29" fillId="0" borderId="3" xfId="0" applyFont="1" applyBorder="1" applyAlignment="1">
      <alignment horizontal="center" vertical="center" wrapText="1"/>
    </xf>
    <xf numFmtId="0" fontId="29" fillId="0" borderId="0" xfId="0" applyFont="1" applyAlignment="1">
      <alignment horizontal="center" vertical="center" wrapText="1"/>
    </xf>
    <xf numFmtId="167" fontId="30" fillId="3" borderId="2" xfId="0" applyNumberFormat="1" applyFont="1" applyFill="1" applyBorder="1" applyAlignment="1">
      <alignment horizontal="center" vertical="center" wrapText="1"/>
    </xf>
    <xf numFmtId="167" fontId="31" fillId="0" borderId="2" xfId="0" applyNumberFormat="1" applyFont="1" applyBorder="1" applyAlignment="1">
      <alignment horizontal="center" vertical="center"/>
    </xf>
    <xf numFmtId="0" fontId="39" fillId="0" borderId="2" xfId="0" applyFont="1" applyBorder="1" applyAlignment="1">
      <alignment vertical="top" wrapText="1"/>
    </xf>
    <xf numFmtId="0" fontId="39" fillId="0" borderId="2" xfId="0" applyFont="1" applyBorder="1" applyAlignment="1">
      <alignment horizontal="center" vertical="center" wrapText="1"/>
    </xf>
    <xf numFmtId="0" fontId="38" fillId="0" borderId="36" xfId="0" applyFont="1" applyBorder="1" applyAlignment="1">
      <alignment vertical="top" wrapText="1"/>
    </xf>
    <xf numFmtId="0" fontId="38" fillId="0" borderId="2" xfId="0" applyFont="1" applyBorder="1" applyAlignment="1">
      <alignment vertical="top" wrapText="1"/>
    </xf>
    <xf numFmtId="0" fontId="38" fillId="0" borderId="29" xfId="0" applyFont="1" applyBorder="1" applyAlignment="1">
      <alignment horizontal="center" vertical="top" wrapText="1"/>
    </xf>
    <xf numFmtId="166" fontId="38" fillId="0" borderId="38" xfId="0" applyNumberFormat="1" applyFont="1" applyBorder="1" applyAlignment="1">
      <alignment vertical="top" wrapText="1"/>
    </xf>
    <xf numFmtId="165" fontId="38" fillId="0" borderId="2" xfId="0" applyNumberFormat="1" applyFont="1" applyBorder="1" applyAlignment="1">
      <alignment horizontal="center" wrapText="1"/>
    </xf>
    <xf numFmtId="9" fontId="41" fillId="0" borderId="1" xfId="0" applyNumberFormat="1" applyFont="1" applyBorder="1" applyAlignment="1">
      <alignment horizontal="center" vertical="top" wrapText="1"/>
    </xf>
    <xf numFmtId="0" fontId="38" fillId="0" borderId="37" xfId="0" applyFont="1" applyBorder="1" applyAlignment="1">
      <alignment vertical="top" wrapText="1"/>
    </xf>
    <xf numFmtId="0" fontId="39" fillId="0" borderId="29" xfId="0" applyFont="1" applyBorder="1" applyAlignment="1">
      <alignment vertical="top" wrapText="1"/>
    </xf>
    <xf numFmtId="0" fontId="38" fillId="0" borderId="38" xfId="0" applyFont="1" applyBorder="1" applyAlignment="1">
      <alignment vertical="top" wrapText="1"/>
    </xf>
    <xf numFmtId="0" fontId="38" fillId="0" borderId="41" xfId="0" applyFont="1" applyBorder="1" applyAlignment="1">
      <alignment vertical="top" wrapText="1"/>
    </xf>
    <xf numFmtId="2" fontId="38" fillId="0" borderId="2" xfId="0" applyNumberFormat="1" applyFont="1" applyBorder="1" applyAlignment="1">
      <alignment vertical="top" wrapText="1"/>
    </xf>
    <xf numFmtId="164" fontId="38" fillId="0" borderId="40" xfId="0" applyNumberFormat="1" applyFont="1" applyBorder="1" applyAlignment="1">
      <alignment vertical="top" wrapText="1"/>
    </xf>
    <xf numFmtId="166" fontId="38" fillId="0" borderId="41" xfId="0" applyNumberFormat="1" applyFont="1" applyBorder="1" applyAlignment="1">
      <alignment vertical="top" wrapText="1"/>
    </xf>
    <xf numFmtId="0" fontId="38" fillId="0" borderId="39" xfId="0" applyFont="1" applyBorder="1" applyAlignment="1">
      <alignment vertical="top" wrapText="1"/>
    </xf>
    <xf numFmtId="0" fontId="36" fillId="0" borderId="29" xfId="0" applyFont="1" applyBorder="1"/>
    <xf numFmtId="0" fontId="38" fillId="0" borderId="34" xfId="0" applyFont="1" applyBorder="1" applyAlignment="1">
      <alignment vertical="top" wrapText="1"/>
    </xf>
    <xf numFmtId="0" fontId="39" fillId="0" borderId="28" xfId="0" applyFont="1" applyBorder="1" applyAlignment="1">
      <alignment horizontal="center" vertical="center" wrapText="1"/>
    </xf>
    <xf numFmtId="9" fontId="41" fillId="0" borderId="2" xfId="0" applyNumberFormat="1" applyFont="1" applyBorder="1" applyAlignment="1">
      <alignment horizontal="center" vertical="center" wrapText="1"/>
    </xf>
    <xf numFmtId="0" fontId="36" fillId="0" borderId="0" xfId="0" applyFont="1"/>
    <xf numFmtId="0" fontId="39" fillId="0" borderId="0" xfId="0" applyFont="1" applyAlignment="1">
      <alignment vertical="top"/>
    </xf>
    <xf numFmtId="165" fontId="38" fillId="0" borderId="2" xfId="0" applyNumberFormat="1" applyFont="1" applyBorder="1" applyAlignment="1">
      <alignment horizontal="center" vertical="center" wrapText="1"/>
    </xf>
    <xf numFmtId="166" fontId="38" fillId="0" borderId="40" xfId="0" applyNumberFormat="1" applyFont="1" applyBorder="1" applyAlignment="1">
      <alignment vertical="top" wrapText="1"/>
    </xf>
    <xf numFmtId="166" fontId="38" fillId="0" borderId="2" xfId="0" applyNumberFormat="1" applyFont="1" applyBorder="1" applyAlignment="1">
      <alignment vertical="top" wrapText="1"/>
    </xf>
    <xf numFmtId="2" fontId="38" fillId="0" borderId="35" xfId="0" applyNumberFormat="1" applyFont="1" applyBorder="1" applyAlignment="1">
      <alignment vertical="top" wrapText="1"/>
    </xf>
    <xf numFmtId="0" fontId="0" fillId="0" borderId="36" xfId="0" applyBorder="1"/>
    <xf numFmtId="166" fontId="38" fillId="0" borderId="2" xfId="0" applyNumberFormat="1" applyFont="1" applyBorder="1" applyAlignment="1">
      <alignment horizontal="center" vertical="center" wrapText="1"/>
    </xf>
    <xf numFmtId="165" fontId="39" fillId="0" borderId="28" xfId="0" applyNumberFormat="1" applyFont="1" applyBorder="1" applyAlignment="1">
      <alignment horizontal="center" vertical="center" wrapText="1"/>
    </xf>
    <xf numFmtId="165" fontId="38" fillId="0" borderId="29" xfId="0" applyNumberFormat="1" applyFont="1" applyBorder="1" applyAlignment="1">
      <alignment horizontal="center" vertical="top" wrapText="1"/>
    </xf>
    <xf numFmtId="165" fontId="36" fillId="0" borderId="29" xfId="0" applyNumberFormat="1" applyFont="1" applyBorder="1"/>
    <xf numFmtId="165" fontId="39" fillId="0" borderId="30" xfId="0" applyNumberFormat="1" applyFont="1" applyBorder="1" applyAlignment="1">
      <alignment horizontal="center" vertical="top" wrapText="1"/>
    </xf>
    <xf numFmtId="0" fontId="0" fillId="0" borderId="38" xfId="0" applyBorder="1" applyAlignment="1">
      <alignment horizontal="center" vertical="center"/>
    </xf>
    <xf numFmtId="0" fontId="0" fillId="0" borderId="39" xfId="0" applyBorder="1" applyAlignment="1">
      <alignment horizontal="center" vertical="center"/>
    </xf>
    <xf numFmtId="0" fontId="39" fillId="0" borderId="35" xfId="0" applyFont="1" applyBorder="1" applyAlignment="1">
      <alignment horizontal="center" vertical="center" wrapText="1"/>
    </xf>
    <xf numFmtId="0" fontId="0" fillId="0" borderId="34" xfId="0" applyBorder="1" applyAlignment="1">
      <alignment horizontal="center" vertical="center"/>
    </xf>
    <xf numFmtId="0" fontId="0" fillId="0" borderId="36" xfId="0" applyBorder="1" applyAlignment="1">
      <alignment horizontal="center" vertical="center"/>
    </xf>
    <xf numFmtId="0" fontId="0" fillId="0" borderId="41" xfId="0" applyBorder="1" applyAlignment="1">
      <alignment horizontal="center" vertical="center"/>
    </xf>
    <xf numFmtId="168" fontId="38" fillId="0" borderId="40" xfId="0" applyNumberFormat="1" applyFont="1" applyBorder="1" applyAlignment="1">
      <alignment vertical="top" wrapText="1"/>
    </xf>
    <xf numFmtId="0" fontId="0" fillId="0" borderId="37" xfId="0" applyBorder="1" applyAlignment="1">
      <alignment horizontal="center" vertical="center"/>
    </xf>
    <xf numFmtId="0" fontId="28" fillId="0" borderId="37" xfId="0" applyFont="1" applyBorder="1" applyAlignment="1">
      <alignment horizontal="center" vertical="center"/>
    </xf>
    <xf numFmtId="0" fontId="12" fillId="0" borderId="38" xfId="0" applyFont="1" applyBorder="1" applyAlignment="1">
      <alignment horizontal="center" vertical="center"/>
    </xf>
    <xf numFmtId="0" fontId="5" fillId="0" borderId="43" xfId="15" applyBorder="1" applyAlignment="1">
      <alignment horizontal="center" vertical="center"/>
    </xf>
    <xf numFmtId="0" fontId="5" fillId="0" borderId="19" xfId="15" applyAlignment="1">
      <alignment horizontal="center" vertical="center"/>
    </xf>
    <xf numFmtId="0" fontId="5" fillId="0" borderId="44" xfId="15" applyBorder="1" applyAlignment="1">
      <alignment horizontal="center" vertical="center"/>
    </xf>
    <xf numFmtId="0" fontId="5" fillId="0" borderId="45" xfId="15" applyBorder="1" applyAlignment="1">
      <alignment horizontal="center" vertical="center"/>
    </xf>
    <xf numFmtId="0" fontId="5" fillId="0" borderId="46" xfId="15" applyBorder="1" applyAlignment="1">
      <alignment horizontal="center" vertical="center"/>
    </xf>
    <xf numFmtId="0" fontId="5" fillId="0" borderId="20" xfId="15" applyBorder="1" applyAlignment="1">
      <alignment horizontal="center" vertical="center"/>
    </xf>
    <xf numFmtId="0" fontId="12" fillId="0" borderId="34" xfId="0" applyFont="1" applyBorder="1" applyAlignment="1">
      <alignment horizontal="center" vertical="center"/>
    </xf>
    <xf numFmtId="0" fontId="12" fillId="0" borderId="35" xfId="0" applyFont="1" applyBorder="1" applyAlignment="1">
      <alignment horizontal="center" vertical="center"/>
    </xf>
    <xf numFmtId="0" fontId="12" fillId="0" borderId="36" xfId="0" applyFont="1" applyBorder="1" applyAlignment="1">
      <alignment horizontal="center" vertical="center"/>
    </xf>
    <xf numFmtId="0" fontId="12" fillId="0" borderId="0" xfId="0" applyFont="1" applyAlignment="1">
      <alignment horizontal="center" vertical="center"/>
    </xf>
    <xf numFmtId="0" fontId="12" fillId="0" borderId="2" xfId="0" applyFont="1" applyBorder="1" applyAlignment="1">
      <alignment horizontal="justify" vertical="center"/>
    </xf>
    <xf numFmtId="0" fontId="39" fillId="0" borderId="34" xfId="0" applyFont="1" applyBorder="1" applyAlignment="1">
      <alignment horizontal="center" vertical="center" wrapText="1"/>
    </xf>
    <xf numFmtId="0" fontId="0" fillId="0" borderId="38" xfId="0" applyBorder="1"/>
    <xf numFmtId="0" fontId="0" fillId="0" borderId="40" xfId="0" applyBorder="1"/>
    <xf numFmtId="0" fontId="0" fillId="0" borderId="41" xfId="0" applyBorder="1"/>
    <xf numFmtId="0" fontId="0" fillId="0" borderId="1" xfId="0" applyBorder="1"/>
    <xf numFmtId="0" fontId="0" fillId="0" borderId="48" xfId="0" applyBorder="1"/>
    <xf numFmtId="0" fontId="0" fillId="0" borderId="49"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12" fillId="0" borderId="5" xfId="0" applyFont="1" applyBorder="1" applyAlignment="1">
      <alignment horizontal="center"/>
    </xf>
    <xf numFmtId="169" fontId="0" fillId="0" borderId="0" xfId="0" applyNumberFormat="1" applyAlignment="1">
      <alignment horizontal="center" vertical="center"/>
    </xf>
    <xf numFmtId="169" fontId="0" fillId="0" borderId="0" xfId="0" applyNumberFormat="1"/>
    <xf numFmtId="170" fontId="0" fillId="0" borderId="2" xfId="46" applyNumberFormat="1" applyFont="1" applyBorder="1" applyAlignment="1">
      <alignment horizontal="center" vertical="center"/>
    </xf>
    <xf numFmtId="170" fontId="0" fillId="0" borderId="0" xfId="0" applyNumberFormat="1"/>
    <xf numFmtId="44" fontId="0" fillId="0" borderId="0" xfId="0" applyNumberFormat="1"/>
    <xf numFmtId="8" fontId="0" fillId="0" borderId="0" xfId="0" applyNumberFormat="1"/>
    <xf numFmtId="0" fontId="0" fillId="0" borderId="0" xfId="0" applyAlignment="1">
      <alignment horizontal="left" vertical="center"/>
    </xf>
    <xf numFmtId="0" fontId="12" fillId="0" borderId="0" xfId="0" applyFont="1" applyAlignment="1">
      <alignment horizontal="justify" vertical="center"/>
    </xf>
    <xf numFmtId="0" fontId="0" fillId="0" borderId="47" xfId="0" applyBorder="1" applyAlignment="1">
      <alignment horizontal="center" vertical="center"/>
    </xf>
    <xf numFmtId="0" fontId="0" fillId="0" borderId="10" xfId="0" applyBorder="1" applyAlignment="1">
      <alignment horizontal="center" vertical="center"/>
    </xf>
    <xf numFmtId="0" fontId="0" fillId="0" borderId="8" xfId="0" applyBorder="1" applyAlignment="1">
      <alignment horizontal="center" vertical="center"/>
    </xf>
    <xf numFmtId="0" fontId="0" fillId="0" borderId="7" xfId="0" applyBorder="1" applyAlignment="1">
      <alignment horizontal="center" vertical="center"/>
    </xf>
    <xf numFmtId="0" fontId="0" fillId="0" borderId="10" xfId="0" applyBorder="1" applyAlignment="1">
      <alignment horizontal="left" vertical="center"/>
    </xf>
    <xf numFmtId="0" fontId="0" fillId="0" borderId="8" xfId="0" applyBorder="1" applyAlignment="1">
      <alignment horizontal="left" vertical="center"/>
    </xf>
    <xf numFmtId="0" fontId="0" fillId="0" borderId="7" xfId="0" applyBorder="1" applyAlignment="1">
      <alignment horizontal="left" vertical="center"/>
    </xf>
    <xf numFmtId="0" fontId="2" fillId="0" borderId="2" xfId="0" applyFont="1" applyBorder="1" applyAlignment="1">
      <alignment horizontal="center" vertical="center" wrapText="1"/>
    </xf>
    <xf numFmtId="0" fontId="3" fillId="0" borderId="0" xfId="0" applyFont="1" applyAlignment="1">
      <alignment horizontal="center" vertical="center" wrapText="1"/>
    </xf>
    <xf numFmtId="0" fontId="10" fillId="0" borderId="0" xfId="0" applyFont="1" applyAlignment="1">
      <alignment horizontal="center" wrapText="1"/>
    </xf>
    <xf numFmtId="0" fontId="9" fillId="0" borderId="0" xfId="0" applyFont="1" applyAlignment="1">
      <alignment horizontal="center" wrapText="1"/>
    </xf>
    <xf numFmtId="0" fontId="0" fillId="0" borderId="27" xfId="0" applyBorder="1" applyAlignment="1">
      <alignment horizontal="center"/>
    </xf>
    <xf numFmtId="0" fontId="0" fillId="0" borderId="42" xfId="0" applyBorder="1" applyAlignment="1">
      <alignment horizontal="center"/>
    </xf>
    <xf numFmtId="0" fontId="0" fillId="0" borderId="6" xfId="0" applyBorder="1" applyAlignment="1">
      <alignment horizontal="center"/>
    </xf>
    <xf numFmtId="0" fontId="0" fillId="36" borderId="10" xfId="0" applyFill="1" applyBorder="1" applyAlignment="1">
      <alignment horizontal="center" vertical="center"/>
    </xf>
    <xf numFmtId="0" fontId="0" fillId="36" borderId="8" xfId="0" applyFill="1" applyBorder="1" applyAlignment="1">
      <alignment horizontal="center" vertical="center"/>
    </xf>
    <xf numFmtId="0" fontId="0" fillId="37" borderId="10" xfId="0" applyFill="1" applyBorder="1" applyAlignment="1">
      <alignment horizontal="center" vertical="center"/>
    </xf>
    <xf numFmtId="0" fontId="0" fillId="37" borderId="8" xfId="0" applyFill="1" applyBorder="1" applyAlignment="1">
      <alignment horizontal="center" vertical="center"/>
    </xf>
    <xf numFmtId="0" fontId="0" fillId="37" borderId="7" xfId="0" applyFill="1" applyBorder="1" applyAlignment="1">
      <alignment horizontal="center" vertical="center"/>
    </xf>
    <xf numFmtId="0" fontId="42" fillId="0" borderId="10" xfId="0" applyFont="1" applyBorder="1" applyAlignment="1">
      <alignment horizontal="center" vertical="center" wrapText="1"/>
    </xf>
    <xf numFmtId="0" fontId="42" fillId="0" borderId="8" xfId="0" applyFont="1" applyBorder="1" applyAlignment="1">
      <alignment horizontal="center" vertical="center" wrapText="1"/>
    </xf>
    <xf numFmtId="0" fontId="42" fillId="0" borderId="7" xfId="0" applyFont="1" applyBorder="1" applyAlignment="1">
      <alignment horizontal="center" vertical="center" wrapText="1"/>
    </xf>
    <xf numFmtId="0" fontId="0" fillId="36" borderId="7" xfId="0" applyFill="1" applyBorder="1" applyAlignment="1">
      <alignment horizontal="center" vertical="center"/>
    </xf>
    <xf numFmtId="0" fontId="42" fillId="0" borderId="10" xfId="0" applyFont="1" applyBorder="1" applyAlignment="1">
      <alignment horizontal="center" vertical="center"/>
    </xf>
    <xf numFmtId="0" fontId="42" fillId="0" borderId="8" xfId="0" applyFont="1" applyBorder="1" applyAlignment="1">
      <alignment horizontal="center" vertical="center"/>
    </xf>
    <xf numFmtId="0" fontId="42" fillId="0" borderId="7" xfId="0" applyFont="1" applyBorder="1" applyAlignment="1">
      <alignment horizontal="center" vertical="center"/>
    </xf>
    <xf numFmtId="0" fontId="43" fillId="0" borderId="10" xfId="0" applyFont="1" applyBorder="1" applyAlignment="1">
      <alignment horizontal="center" vertical="center" wrapText="1"/>
    </xf>
    <xf numFmtId="0" fontId="43" fillId="0" borderId="8" xfId="0" applyFont="1" applyBorder="1" applyAlignment="1">
      <alignment horizontal="center" vertical="center" wrapText="1"/>
    </xf>
    <xf numFmtId="0" fontId="43" fillId="0" borderId="7" xfId="0" applyFont="1" applyBorder="1" applyAlignment="1">
      <alignment horizontal="center" vertical="center" wrapText="1"/>
    </xf>
    <xf numFmtId="0" fontId="44" fillId="36" borderId="52" xfId="0" applyFont="1" applyFill="1" applyBorder="1" applyAlignment="1">
      <alignment horizontal="center" vertical="center"/>
    </xf>
    <xf numFmtId="0" fontId="44" fillId="36" borderId="53" xfId="0" applyFont="1" applyFill="1" applyBorder="1" applyAlignment="1">
      <alignment horizontal="center" vertical="center"/>
    </xf>
    <xf numFmtId="0" fontId="44" fillId="36" borderId="54" xfId="0" applyFont="1" applyFill="1" applyBorder="1" applyAlignment="1">
      <alignment horizontal="center" vertical="center"/>
    </xf>
    <xf numFmtId="0" fontId="44" fillId="36" borderId="55" xfId="0" applyFont="1" applyFill="1" applyBorder="1" applyAlignment="1">
      <alignment horizontal="center" vertical="center"/>
    </xf>
    <xf numFmtId="0" fontId="44" fillId="36" borderId="0" xfId="0" applyFont="1" applyFill="1" applyAlignment="1">
      <alignment horizontal="center" vertical="center"/>
    </xf>
    <xf numFmtId="0" fontId="44" fillId="36" borderId="4" xfId="0" applyFont="1" applyFill="1" applyBorder="1" applyAlignment="1">
      <alignment horizontal="center" vertical="center"/>
    </xf>
    <xf numFmtId="0" fontId="44" fillId="36" borderId="56" xfId="0" applyFont="1" applyFill="1" applyBorder="1" applyAlignment="1">
      <alignment horizontal="center" vertical="center"/>
    </xf>
    <xf numFmtId="0" fontId="44" fillId="36" borderId="57" xfId="0" applyFont="1" applyFill="1" applyBorder="1" applyAlignment="1">
      <alignment horizontal="center" vertical="center"/>
    </xf>
    <xf numFmtId="0" fontId="44" fillId="36" borderId="9" xfId="0" applyFont="1" applyFill="1" applyBorder="1" applyAlignment="1">
      <alignment horizontal="center" vertical="center"/>
    </xf>
    <xf numFmtId="0" fontId="12" fillId="0" borderId="2" xfId="0" applyFont="1" applyBorder="1" applyAlignment="1">
      <alignment horizontal="center"/>
    </xf>
    <xf numFmtId="0" fontId="39" fillId="0" borderId="31" xfId="0" applyFont="1" applyBorder="1" applyAlignment="1">
      <alignment horizontal="center" vertical="top" wrapText="1"/>
    </xf>
    <xf numFmtId="0" fontId="39" fillId="0" borderId="32" xfId="0" applyFont="1" applyBorder="1" applyAlignment="1">
      <alignment horizontal="center" vertical="top" wrapText="1"/>
    </xf>
    <xf numFmtId="0" fontId="39" fillId="0" borderId="33" xfId="0" applyFont="1" applyBorder="1" applyAlignment="1">
      <alignment horizontal="center" vertical="top" wrapText="1"/>
    </xf>
    <xf numFmtId="0" fontId="39" fillId="0" borderId="27" xfId="0" applyFont="1" applyBorder="1" applyAlignment="1">
      <alignment horizontal="center" vertical="center"/>
    </xf>
    <xf numFmtId="0" fontId="39" fillId="0" borderId="42" xfId="0" applyFont="1" applyBorder="1" applyAlignment="1">
      <alignment horizontal="center" vertical="center"/>
    </xf>
    <xf numFmtId="0" fontId="39" fillId="0" borderId="6" xfId="0" applyFont="1" applyBorder="1" applyAlignment="1">
      <alignment horizontal="center" vertical="center"/>
    </xf>
    <xf numFmtId="0" fontId="12" fillId="0" borderId="24" xfId="0" applyFont="1" applyBorder="1" applyAlignment="1">
      <alignment horizontal="center" vertical="center"/>
    </xf>
    <xf numFmtId="0" fontId="12" fillId="0" borderId="23" xfId="0" applyFont="1" applyBorder="1" applyAlignment="1">
      <alignment horizontal="center" vertical="center"/>
    </xf>
  </cellXfs>
  <cellStyles count="47">
    <cellStyle name="20% - Accent1" xfId="17" builtinId="30" customBuiltin="1"/>
    <cellStyle name="20% - Accent2" xfId="20" builtinId="34" customBuiltin="1"/>
    <cellStyle name="20% - Accent3" xfId="23" builtinId="38" customBuiltin="1"/>
    <cellStyle name="20% - Accent4" xfId="26" builtinId="42" customBuiltin="1"/>
    <cellStyle name="20% - Accent5" xfId="29" builtinId="46" customBuiltin="1"/>
    <cellStyle name="20% - Accent6" xfId="32" builtinId="50" customBuiltin="1"/>
    <cellStyle name="40% - Accent1" xfId="18" builtinId="31" customBuiltin="1"/>
    <cellStyle name="40% - Accent2" xfId="21" builtinId="35" customBuiltin="1"/>
    <cellStyle name="40% - Accent3" xfId="24" builtinId="39" customBuiltin="1"/>
    <cellStyle name="40% - Accent4" xfId="27" builtinId="43" customBuiltin="1"/>
    <cellStyle name="40% - Accent5" xfId="30" builtinId="47" customBuiltin="1"/>
    <cellStyle name="40% - Accent6" xfId="33" builtinId="51" customBuiltin="1"/>
    <cellStyle name="60% - Accent1 2" xfId="36" xr:uid="{C1B016C9-713D-4A6D-8D54-C47C0509A50D}"/>
    <cellStyle name="60% - Accent2 2" xfId="37" xr:uid="{B00A04ED-0B01-4659-A2C1-DBF64F615800}"/>
    <cellStyle name="60% - Accent3 2" xfId="38" xr:uid="{C27930C4-4468-44B9-B4A1-5E34EB305B46}"/>
    <cellStyle name="60% - Accent4 2" xfId="39" xr:uid="{654E989F-D8D2-4E6F-8DCE-9ECAFDAA045A}"/>
    <cellStyle name="60% - Accent5 2" xfId="40" xr:uid="{D3C0D697-3A3C-42CC-B357-CF3B467562D1}"/>
    <cellStyle name="60% - Accent6 2" xfId="41" xr:uid="{DB7CFA8F-9ED6-4BDA-882D-2E726C0DD433}"/>
    <cellStyle name="Accent1" xfId="16" builtinId="29" customBuiltin="1"/>
    <cellStyle name="Accent2" xfId="19" builtinId="33" customBuiltin="1"/>
    <cellStyle name="Accent3" xfId="22" builtinId="37" customBuiltin="1"/>
    <cellStyle name="Accent4" xfId="25" builtinId="41" customBuiltin="1"/>
    <cellStyle name="Accent5" xfId="28" builtinId="45" customBuiltin="1"/>
    <cellStyle name="Accent6" xfId="31" builtinId="49" customBuiltin="1"/>
    <cellStyle name="Bad" xfId="6" builtinId="27" customBuiltin="1"/>
    <cellStyle name="Calculation" xfId="9" builtinId="22" customBuiltin="1"/>
    <cellStyle name="Check Cell" xfId="11" builtinId="23" customBuiltin="1"/>
    <cellStyle name="Currency" xfId="46" builtinId="4"/>
    <cellStyle name="Explanatory Text" xfId="14" builtinId="53" customBuiltin="1"/>
    <cellStyle name="Good" xfId="5" builtinId="26" customBuiltin="1"/>
    <cellStyle name="Heading 1" xfId="1" builtinId="16" customBuiltin="1"/>
    <cellStyle name="Heading 2" xfId="2" builtinId="17" customBuiltin="1"/>
    <cellStyle name="Heading 3" xfId="3" builtinId="18" customBuiltin="1"/>
    <cellStyle name="Heading 4" xfId="4" builtinId="19" customBuiltin="1"/>
    <cellStyle name="Hyperlink 2" xfId="45" xr:uid="{F20E625D-9979-453D-AAE1-20468C0B67CF}"/>
    <cellStyle name="Input" xfId="7" builtinId="20" customBuiltin="1"/>
    <cellStyle name="Linked Cell" xfId="10" builtinId="24" customBuiltin="1"/>
    <cellStyle name="Neutral 2" xfId="35" xr:uid="{477A5087-947A-463D-A1A2-7AF5DF8B8A34}"/>
    <cellStyle name="Normal" xfId="0" builtinId="0"/>
    <cellStyle name="Normal 2" xfId="42" xr:uid="{FB68287A-9126-4410-8479-2944E88CA849}"/>
    <cellStyle name="Normal 2 2" xfId="43" xr:uid="{7433CEE1-DD23-4785-ACF8-D073AA003C16}"/>
    <cellStyle name="Normal 3" xfId="44" xr:uid="{EEFDD96D-99A3-4FB1-8E4E-7B868929D973}"/>
    <cellStyle name="Note" xfId="13" builtinId="10" customBuiltin="1"/>
    <cellStyle name="Output" xfId="8" builtinId="21" customBuiltin="1"/>
    <cellStyle name="Title 2" xfId="34" xr:uid="{E4D360B8-750F-4014-89CB-3947F7A5967F}"/>
    <cellStyle name="Total" xfId="15" builtinId="25" customBuiltin="1"/>
    <cellStyle name="Warning Text" xfId="12" builtinId="11" customBuiltin="1"/>
  </cellStyles>
  <dxfs count="7">
    <dxf>
      <font>
        <strike val="0"/>
        <outline val="0"/>
        <shadow val="0"/>
        <u val="none"/>
        <vertAlign val="baseline"/>
        <sz val="12"/>
        <color theme="1"/>
        <name val="Times New Roman"/>
        <family val="1"/>
        <scheme val="none"/>
      </font>
      <numFmt numFmtId="2" formatCode="0.00"/>
      <border diagonalUp="0" diagonalDown="0" outline="0">
        <left style="thin">
          <color indexed="64"/>
        </left>
        <right/>
        <top style="thin">
          <color indexed="64"/>
        </top>
        <bottom style="thin">
          <color indexed="64"/>
        </bottom>
      </border>
    </dxf>
    <dxf>
      <font>
        <strike val="0"/>
        <outline val="0"/>
        <shadow val="0"/>
        <u val="none"/>
        <vertAlign val="baseline"/>
        <sz val="12"/>
        <color theme="1"/>
        <name val="Times New Roman"/>
        <family val="1"/>
        <scheme val="none"/>
      </font>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border>
        <top style="thin">
          <color indexed="64"/>
        </top>
      </border>
    </dxf>
    <dxf>
      <border diagonalUp="0" diagonalDown="0">
        <left style="thin">
          <color indexed="64"/>
        </left>
        <right style="thin">
          <color indexed="64"/>
        </right>
        <top style="thin">
          <color indexed="64"/>
        </top>
        <bottom style="thin">
          <color indexed="64"/>
        </bottom>
      </border>
    </dxf>
    <dxf>
      <font>
        <strike val="0"/>
        <outline val="0"/>
        <shadow val="0"/>
        <u val="none"/>
        <vertAlign val="baseline"/>
        <sz val="12"/>
        <color theme="1"/>
        <name val="Times New Roman"/>
        <family val="1"/>
        <scheme val="none"/>
      </font>
    </dxf>
    <dxf>
      <border>
        <bottom style="thin">
          <color indexed="64"/>
        </bottom>
      </border>
    </dxf>
    <dxf>
      <font>
        <strike val="0"/>
        <outline val="0"/>
        <shadow val="0"/>
        <u val="none"/>
        <vertAlign val="baseline"/>
        <sz val="12"/>
        <color theme="1"/>
        <name val="Times New Roman"/>
        <family val="1"/>
        <scheme val="none"/>
      </font>
      <border diagonalUp="0" diagonalDown="0" outline="0">
        <left style="thin">
          <color indexed="64"/>
        </left>
        <right style="thin">
          <color indexed="64"/>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'SCI✅'!$H$7</c:f>
              <c:strCache>
                <c:ptCount val="1"/>
                <c:pt idx="0">
                  <c:v>SCI</c:v>
                </c:pt>
              </c:strCache>
            </c:strRef>
          </c:tx>
          <c:spPr>
            <a:solidFill>
              <a:schemeClr val="accent1"/>
            </a:solidFill>
            <a:ln>
              <a:noFill/>
            </a:ln>
            <a:effectLst/>
          </c:spPr>
          <c:invertIfNegative val="0"/>
          <c:cat>
            <c:strRef>
              <c:f>'SCI✅'!$G$8:$G$10</c:f>
              <c:strCache>
                <c:ptCount val="3"/>
                <c:pt idx="0">
                  <c:v>SHELL</c:v>
                </c:pt>
                <c:pt idx="1">
                  <c:v>INTERIORS</c:v>
                </c:pt>
                <c:pt idx="2">
                  <c:v>SERVICES</c:v>
                </c:pt>
              </c:strCache>
            </c:strRef>
          </c:cat>
          <c:val>
            <c:numRef>
              <c:f>'SCI✅'!$H$8:$H$10</c:f>
              <c:numCache>
                <c:formatCode>0.00</c:formatCode>
                <c:ptCount val="3"/>
                <c:pt idx="0">
                  <c:v>0.1037359829846604</c:v>
                </c:pt>
                <c:pt idx="1">
                  <c:v>0.11109637154613766</c:v>
                </c:pt>
                <c:pt idx="2">
                  <c:v>0.22841084890053387</c:v>
                </c:pt>
              </c:numCache>
            </c:numRef>
          </c:val>
          <c:extLst>
            <c:ext xmlns:c16="http://schemas.microsoft.com/office/drawing/2014/chart" uri="{C3380CC4-5D6E-409C-BE32-E72D297353CC}">
              <c16:uniqueId val="{00000000-9951-49E5-A929-90E247AFAD8E}"/>
            </c:ext>
          </c:extLst>
        </c:ser>
        <c:dLbls>
          <c:showLegendKey val="0"/>
          <c:showVal val="0"/>
          <c:showCatName val="0"/>
          <c:showSerName val="0"/>
          <c:showPercent val="0"/>
          <c:showBubbleSize val="0"/>
        </c:dLbls>
        <c:gapWidth val="219"/>
        <c:overlap val="-27"/>
        <c:axId val="1039310111"/>
        <c:axId val="1039307199"/>
      </c:barChart>
      <c:catAx>
        <c:axId val="10393101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9307199"/>
        <c:crosses val="autoZero"/>
        <c:auto val="1"/>
        <c:lblAlgn val="ctr"/>
        <c:lblOffset val="100"/>
        <c:noMultiLvlLbl val="0"/>
      </c:catAx>
      <c:valAx>
        <c:axId val="103930719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931011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US"/>
        </a:p>
      </c:txPr>
    </c:title>
    <c:autoTitleDeleted val="0"/>
    <c:plotArea>
      <c:layout/>
      <c:pieChart>
        <c:varyColors val="1"/>
        <c:ser>
          <c:idx val="0"/>
          <c:order val="0"/>
          <c:tx>
            <c:strRef>
              <c:f>'SCI✅'!$H$7</c:f>
              <c:strCache>
                <c:ptCount val="1"/>
                <c:pt idx="0">
                  <c:v>SCI</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extLst>
              <c:ext xmlns:c16="http://schemas.microsoft.com/office/drawing/2014/chart" uri="{C3380CC4-5D6E-409C-BE32-E72D297353CC}">
                <c16:uniqueId val="{00000001-BEE3-47AD-A619-78C029183575}"/>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extLst>
              <c:ext xmlns:c16="http://schemas.microsoft.com/office/drawing/2014/chart" uri="{C3380CC4-5D6E-409C-BE32-E72D297353CC}">
                <c16:uniqueId val="{00000003-BEE3-47AD-A619-78C029183575}"/>
              </c:ext>
            </c:extLst>
          </c:dPt>
          <c:dPt>
            <c:idx val="2"/>
            <c:bubble3D val="0"/>
            <c:spPr>
              <a:gradFill>
                <a:gsLst>
                  <a:gs pos="100000">
                    <a:schemeClr val="accent3">
                      <a:lumMod val="60000"/>
                      <a:lumOff val="40000"/>
                    </a:schemeClr>
                  </a:gs>
                  <a:gs pos="0">
                    <a:schemeClr val="accent3"/>
                  </a:gs>
                </a:gsLst>
                <a:lin ang="5400000" scaled="0"/>
              </a:gradFill>
              <a:ln w="19050">
                <a:solidFill>
                  <a:schemeClr val="lt1"/>
                </a:solidFill>
              </a:ln>
              <a:effectLst/>
            </c:spPr>
            <c:extLst>
              <c:ext xmlns:c16="http://schemas.microsoft.com/office/drawing/2014/chart" uri="{C3380CC4-5D6E-409C-BE32-E72D297353CC}">
                <c16:uniqueId val="{00000005-BEE3-47AD-A619-78C02918357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'SCI✅'!$G$8:$G$10</c:f>
              <c:strCache>
                <c:ptCount val="3"/>
                <c:pt idx="0">
                  <c:v>SHELL</c:v>
                </c:pt>
                <c:pt idx="1">
                  <c:v>INTERIORS</c:v>
                </c:pt>
                <c:pt idx="2">
                  <c:v>SERVICES</c:v>
                </c:pt>
              </c:strCache>
            </c:strRef>
          </c:cat>
          <c:val>
            <c:numRef>
              <c:f>'SCI✅'!$H$8:$H$10</c:f>
              <c:numCache>
                <c:formatCode>0.00</c:formatCode>
                <c:ptCount val="3"/>
                <c:pt idx="0">
                  <c:v>0.1037359829846604</c:v>
                </c:pt>
                <c:pt idx="1">
                  <c:v>0.11109637154613766</c:v>
                </c:pt>
                <c:pt idx="2">
                  <c:v>0.22841084890053387</c:v>
                </c:pt>
              </c:numCache>
            </c:numRef>
          </c:val>
          <c:extLst>
            <c:ext xmlns:c16="http://schemas.microsoft.com/office/drawing/2014/chart" uri="{C3380CC4-5D6E-409C-BE32-E72D297353CC}">
              <c16:uniqueId val="{00000006-BEE3-47AD-A619-78C029183575}"/>
            </c:ext>
          </c:extLst>
        </c:ser>
        <c:dLbls>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50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chart>
  <c:spPr>
    <a:pattFill prst="dkDnDiag">
      <a:fgClr>
        <a:schemeClr val="lt1"/>
      </a:fgClr>
      <a:bgClr>
        <a:schemeClr val="dk1">
          <a:lumMod val="10000"/>
          <a:lumOff val="90000"/>
        </a:schemeClr>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'COF and risk failure ✅'!$G$2</c:f>
              <c:strCache>
                <c:ptCount val="1"/>
                <c:pt idx="0">
                  <c:v>Cof Value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'COF and risk failure ✅'!$C$3:$C$62</c:f>
              <c:strCache>
                <c:ptCount val="60"/>
                <c:pt idx="0">
                  <c:v>D3012 Gas Supply System </c:v>
                </c:pt>
                <c:pt idx="1">
                  <c:v>B1012 Upper Floors Construction</c:v>
                </c:pt>
                <c:pt idx="2">
                  <c:v>B1013 Balcony Floors Construction</c:v>
                </c:pt>
                <c:pt idx="3">
                  <c:v>D3032 Direct Expansion Systems</c:v>
                </c:pt>
                <c:pt idx="4">
                  <c:v>C1023 Interior Door Hardware </c:v>
                </c:pt>
                <c:pt idx="5">
                  <c:v>D3021 Boilers</c:v>
                </c:pt>
                <c:pt idx="6">
                  <c:v>C2011 Regular Stairs </c:v>
                </c:pt>
                <c:pt idx="7">
                  <c:v>D5091 Grounding Systems</c:v>
                </c:pt>
                <c:pt idx="9">
                  <c:v>B2015 Balcony Walls &amp; Handrails</c:v>
                </c:pt>
                <c:pt idx="10">
                  <c:v>B2016 Exterior Soffits</c:v>
                </c:pt>
                <c:pt idx="11">
                  <c:v>D5021 Branch Wiring Devices </c:v>
                </c:pt>
                <c:pt idx="12">
                  <c:v>B3013 Roof Insulation &amp; Fill </c:v>
                </c:pt>
                <c:pt idx="13">
                  <c:v>B3021 Glazed Roof Openings </c:v>
                </c:pt>
                <c:pt idx="14">
                  <c:v>D3024 Insulation</c:v>
                </c:pt>
                <c:pt idx="15">
                  <c:v>B1014 Ramps</c:v>
                </c:pt>
                <c:pt idx="16">
                  <c:v>D3011 Oil Supply System  </c:v>
                </c:pt>
                <c:pt idx="17">
                  <c:v>D4024 Fire Hose Equipment</c:v>
                </c:pt>
                <c:pt idx="18">
                  <c:v>B3023 Gravity Roof Ventilators</c:v>
                </c:pt>
                <c:pt idx="19">
                  <c:v>C1014 Site-Built Toilet Partitions </c:v>
                </c:pt>
                <c:pt idx="20">
                  <c:v>B2011 Exterior Wall Construction</c:v>
                </c:pt>
                <c:pt idx="21">
                  <c:v>D5035 Television Systems</c:v>
                </c:pt>
                <c:pt idx="22">
                  <c:v>C1031 Fabricated Toilet Partitions</c:v>
                </c:pt>
                <c:pt idx="23">
                  <c:v>C2021 Stair, Tread, and Landing Finishes</c:v>
                </c:pt>
                <c:pt idx="24">
                  <c:v>D5094 Other Special Systems &amp; Devices</c:v>
                </c:pt>
                <c:pt idx="25">
                  <c:v>C1015 Site-Built Compartments Cubicles</c:v>
                </c:pt>
                <c:pt idx="26">
                  <c:v>D5022 Lighting Equipment</c:v>
                </c:pt>
                <c:pt idx="27">
                  <c:v>C2022 Stair Soffit Finishes </c:v>
                </c:pt>
                <c:pt idx="28">
                  <c:v>C1016 Interior Balustrades and Screens </c:v>
                </c:pt>
                <c:pt idx="29">
                  <c:v>D4021 Standpipe Water Supply </c:v>
                </c:pt>
                <c:pt idx="30">
                  <c:v>D5038 Security and Detection Systems</c:v>
                </c:pt>
                <c:pt idx="31">
                  <c:v>C1026 Internal hatches &amp; Access doors</c:v>
                </c:pt>
                <c:pt idx="32">
                  <c:v>C2014 Stair Handrails and Balustrades</c:v>
                </c:pt>
                <c:pt idx="33">
                  <c:v>B3016 Gutters and Downspouts</c:v>
                </c:pt>
                <c:pt idx="34">
                  <c:v>D5012 Low Tension Service &amp; Dist.</c:v>
                </c:pt>
                <c:pt idx="35">
                  <c:v>B1019 Other Floor Construction</c:v>
                </c:pt>
                <c:pt idx="36">
                  <c:v>D3015 Hot Water Supply System </c:v>
                </c:pt>
                <c:pt idx="37">
                  <c:v>D5092 Emergency Light &amp; Power Systems </c:v>
                </c:pt>
                <c:pt idx="38">
                  <c:v>B2039 Other Doors &amp; Entrances</c:v>
                </c:pt>
                <c:pt idx="39">
                  <c:v>C1011 Fixed Partitions </c:v>
                </c:pt>
                <c:pt idx="40">
                  <c:v>C1032 Fabricated Compartments &amp; Cubicles </c:v>
                </c:pt>
                <c:pt idx="41">
                  <c:v>D4022 Pumping Equipment</c:v>
                </c:pt>
                <c:pt idx="42">
                  <c:v>C1021 Interior Doors </c:v>
                </c:pt>
                <c:pt idx="43">
                  <c:v>B2022 Curtain Walls</c:v>
                </c:pt>
                <c:pt idx="44">
                  <c:v>C1036 Closet Specialties </c:v>
                </c:pt>
                <c:pt idx="45">
                  <c:v>B1021 Flat Roof Construction </c:v>
                </c:pt>
                <c:pt idx="46">
                  <c:v>C1033 Storage Shelving and Lockers</c:v>
                </c:pt>
                <c:pt idx="47">
                  <c:v>C1022 Interior Door Frames </c:v>
                </c:pt>
                <c:pt idx="48">
                  <c:v>D4023 Standpipe Equipment </c:v>
                </c:pt>
                <c:pt idx="49">
                  <c:v>B2034 Overhead Doors</c:v>
                </c:pt>
                <c:pt idx="50">
                  <c:v>D5033 Telephone Systems </c:v>
                </c:pt>
                <c:pt idx="51">
                  <c:v>D5095 General Construction Items (Elect.)</c:v>
                </c:pt>
                <c:pt idx="52">
                  <c:v>B3022 Roof Hatches</c:v>
                </c:pt>
                <c:pt idx="53">
                  <c:v>B2021 Windows</c:v>
                </c:pt>
                <c:pt idx="54">
                  <c:v>D5037 Fire Alarm Systems</c:v>
                </c:pt>
                <c:pt idx="55">
                  <c:v>C1027  Door Painting &amp; Decoration"</c:v>
                </c:pt>
                <c:pt idx="56">
                  <c:v>C1017 Interior Windows &amp; Storefronts</c:v>
                </c:pt>
                <c:pt idx="57">
                  <c:v>D5039 Local Area Networks</c:v>
                </c:pt>
                <c:pt idx="58">
                  <c:v>D4031 Fire Extinguishers</c:v>
                </c:pt>
                <c:pt idx="59">
                  <c:v>B1022 Pitched Roof Construction</c:v>
                </c:pt>
              </c:strCache>
            </c:strRef>
          </c:cat>
          <c:val>
            <c:numRef>
              <c:f>'COF and risk failure ✅'!$G$3:$G$62</c:f>
              <c:numCache>
                <c:formatCode>General</c:formatCode>
                <c:ptCount val="60"/>
                <c:pt idx="0">
                  <c:v>96.5</c:v>
                </c:pt>
                <c:pt idx="1">
                  <c:v>90.75</c:v>
                </c:pt>
                <c:pt idx="2">
                  <c:v>87.75</c:v>
                </c:pt>
                <c:pt idx="3">
                  <c:v>78</c:v>
                </c:pt>
                <c:pt idx="4">
                  <c:v>72.25</c:v>
                </c:pt>
                <c:pt idx="5">
                  <c:v>84.25</c:v>
                </c:pt>
                <c:pt idx="6">
                  <c:v>90.75</c:v>
                </c:pt>
                <c:pt idx="7">
                  <c:v>47</c:v>
                </c:pt>
                <c:pt idx="9">
                  <c:v>87.75</c:v>
                </c:pt>
                <c:pt idx="10">
                  <c:v>84.25</c:v>
                </c:pt>
                <c:pt idx="11">
                  <c:v>74.5</c:v>
                </c:pt>
                <c:pt idx="12">
                  <c:v>55.75</c:v>
                </c:pt>
                <c:pt idx="13">
                  <c:v>71</c:v>
                </c:pt>
                <c:pt idx="14">
                  <c:v>50.5</c:v>
                </c:pt>
                <c:pt idx="15">
                  <c:v>60</c:v>
                </c:pt>
                <c:pt idx="16">
                  <c:v>59.25</c:v>
                </c:pt>
                <c:pt idx="17">
                  <c:v>83.75</c:v>
                </c:pt>
                <c:pt idx="18">
                  <c:v>52.75</c:v>
                </c:pt>
                <c:pt idx="19">
                  <c:v>72.25</c:v>
                </c:pt>
                <c:pt idx="20">
                  <c:v>56.5</c:v>
                </c:pt>
                <c:pt idx="21">
                  <c:v>89.5</c:v>
                </c:pt>
                <c:pt idx="22">
                  <c:v>49.5</c:v>
                </c:pt>
                <c:pt idx="23">
                  <c:v>69.25</c:v>
                </c:pt>
                <c:pt idx="24">
                  <c:v>78.5</c:v>
                </c:pt>
                <c:pt idx="25">
                  <c:v>47</c:v>
                </c:pt>
                <c:pt idx="26">
                  <c:v>43.5</c:v>
                </c:pt>
                <c:pt idx="27">
                  <c:v>65.75</c:v>
                </c:pt>
                <c:pt idx="28">
                  <c:v>72.25</c:v>
                </c:pt>
                <c:pt idx="29">
                  <c:v>72.25</c:v>
                </c:pt>
                <c:pt idx="30">
                  <c:v>71</c:v>
                </c:pt>
                <c:pt idx="31">
                  <c:v>44.25</c:v>
                </c:pt>
                <c:pt idx="32">
                  <c:v>40.75</c:v>
                </c:pt>
                <c:pt idx="33">
                  <c:v>50.5</c:v>
                </c:pt>
                <c:pt idx="34">
                  <c:v>65</c:v>
                </c:pt>
                <c:pt idx="35">
                  <c:v>37.75</c:v>
                </c:pt>
                <c:pt idx="36">
                  <c:v>37.75</c:v>
                </c:pt>
                <c:pt idx="37">
                  <c:v>61.75</c:v>
                </c:pt>
                <c:pt idx="38">
                  <c:v>53.5</c:v>
                </c:pt>
                <c:pt idx="39">
                  <c:v>32</c:v>
                </c:pt>
                <c:pt idx="40">
                  <c:v>50</c:v>
                </c:pt>
                <c:pt idx="41">
                  <c:v>96.5</c:v>
                </c:pt>
                <c:pt idx="42">
                  <c:v>77.25</c:v>
                </c:pt>
                <c:pt idx="43">
                  <c:v>28.5</c:v>
                </c:pt>
                <c:pt idx="44">
                  <c:v>46.5</c:v>
                </c:pt>
                <c:pt idx="45">
                  <c:v>40.75</c:v>
                </c:pt>
                <c:pt idx="46">
                  <c:v>78</c:v>
                </c:pt>
                <c:pt idx="47">
                  <c:v>58.75</c:v>
                </c:pt>
                <c:pt idx="48">
                  <c:v>65.75</c:v>
                </c:pt>
                <c:pt idx="49">
                  <c:v>59.25</c:v>
                </c:pt>
                <c:pt idx="50">
                  <c:v>25</c:v>
                </c:pt>
                <c:pt idx="51">
                  <c:v>28.5</c:v>
                </c:pt>
                <c:pt idx="52">
                  <c:v>53</c:v>
                </c:pt>
                <c:pt idx="53">
                  <c:v>47</c:v>
                </c:pt>
                <c:pt idx="54">
                  <c:v>46.5</c:v>
                </c:pt>
                <c:pt idx="55">
                  <c:v>41.25</c:v>
                </c:pt>
                <c:pt idx="56">
                  <c:v>25</c:v>
                </c:pt>
                <c:pt idx="57">
                  <c:v>56.25</c:v>
                </c:pt>
                <c:pt idx="58">
                  <c:v>47</c:v>
                </c:pt>
                <c:pt idx="59">
                  <c:v>40.75</c:v>
                </c:pt>
              </c:numCache>
            </c:numRef>
          </c:val>
          <c:extLst>
            <c:ext xmlns:c16="http://schemas.microsoft.com/office/drawing/2014/chart" uri="{C3380CC4-5D6E-409C-BE32-E72D297353CC}">
              <c16:uniqueId val="{00000000-B7CD-4338-8FEC-412BE1D01219}"/>
            </c:ext>
          </c:extLst>
        </c:ser>
        <c:dLbls>
          <c:showLegendKey val="0"/>
          <c:showVal val="0"/>
          <c:showCatName val="0"/>
          <c:showSerName val="0"/>
          <c:showPercent val="0"/>
          <c:showBubbleSize val="0"/>
        </c:dLbls>
        <c:gapWidth val="115"/>
        <c:overlap val="-20"/>
        <c:axId val="577375519"/>
        <c:axId val="577374271"/>
      </c:barChart>
      <c:catAx>
        <c:axId val="577375519"/>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77374271"/>
        <c:crosses val="autoZero"/>
        <c:auto val="1"/>
        <c:lblAlgn val="ctr"/>
        <c:lblOffset val="100"/>
        <c:noMultiLvlLbl val="0"/>
      </c:catAx>
      <c:valAx>
        <c:axId val="577374271"/>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77375519"/>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ROF value and risk rating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stacked"/>
        <c:varyColors val="0"/>
        <c:ser>
          <c:idx val="0"/>
          <c:order val="0"/>
          <c:tx>
            <c:strRef>
              <c:f>'COF and risk failure ✅'!$I$2</c:f>
              <c:strCache>
                <c:ptCount val="1"/>
                <c:pt idx="0">
                  <c:v>ROF</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'COF and risk failure ✅'!$C$3:$C$62</c:f>
              <c:strCache>
                <c:ptCount val="60"/>
                <c:pt idx="0">
                  <c:v>D3012 Gas Supply System </c:v>
                </c:pt>
                <c:pt idx="1">
                  <c:v>B1012 Upper Floors Construction</c:v>
                </c:pt>
                <c:pt idx="2">
                  <c:v>B1013 Balcony Floors Construction</c:v>
                </c:pt>
                <c:pt idx="3">
                  <c:v>D3032 Direct Expansion Systems</c:v>
                </c:pt>
                <c:pt idx="4">
                  <c:v>C1023 Interior Door Hardware </c:v>
                </c:pt>
                <c:pt idx="5">
                  <c:v>D3021 Boilers</c:v>
                </c:pt>
                <c:pt idx="6">
                  <c:v>C2011 Regular Stairs </c:v>
                </c:pt>
                <c:pt idx="7">
                  <c:v>D5091 Grounding Systems</c:v>
                </c:pt>
                <c:pt idx="9">
                  <c:v>B2015 Balcony Walls &amp; Handrails</c:v>
                </c:pt>
                <c:pt idx="10">
                  <c:v>B2016 Exterior Soffits</c:v>
                </c:pt>
                <c:pt idx="11">
                  <c:v>D5021 Branch Wiring Devices </c:v>
                </c:pt>
                <c:pt idx="12">
                  <c:v>B3013 Roof Insulation &amp; Fill </c:v>
                </c:pt>
                <c:pt idx="13">
                  <c:v>B3021 Glazed Roof Openings </c:v>
                </c:pt>
                <c:pt idx="14">
                  <c:v>D3024 Insulation</c:v>
                </c:pt>
                <c:pt idx="15">
                  <c:v>B1014 Ramps</c:v>
                </c:pt>
                <c:pt idx="16">
                  <c:v>D3011 Oil Supply System  </c:v>
                </c:pt>
                <c:pt idx="17">
                  <c:v>D4024 Fire Hose Equipment</c:v>
                </c:pt>
                <c:pt idx="18">
                  <c:v>B3023 Gravity Roof Ventilators</c:v>
                </c:pt>
                <c:pt idx="19">
                  <c:v>C1014 Site-Built Toilet Partitions </c:v>
                </c:pt>
                <c:pt idx="20">
                  <c:v>B2011 Exterior Wall Construction</c:v>
                </c:pt>
                <c:pt idx="21">
                  <c:v>D5035 Television Systems</c:v>
                </c:pt>
                <c:pt idx="22">
                  <c:v>C1031 Fabricated Toilet Partitions</c:v>
                </c:pt>
                <c:pt idx="23">
                  <c:v>C2021 Stair, Tread, and Landing Finishes</c:v>
                </c:pt>
                <c:pt idx="24">
                  <c:v>D5094 Other Special Systems &amp; Devices</c:v>
                </c:pt>
                <c:pt idx="25">
                  <c:v>C1015 Site-Built Compartments Cubicles</c:v>
                </c:pt>
                <c:pt idx="26">
                  <c:v>D5022 Lighting Equipment</c:v>
                </c:pt>
                <c:pt idx="27">
                  <c:v>C2022 Stair Soffit Finishes </c:v>
                </c:pt>
                <c:pt idx="28">
                  <c:v>C1016 Interior Balustrades and Screens </c:v>
                </c:pt>
                <c:pt idx="29">
                  <c:v>D4021 Standpipe Water Supply </c:v>
                </c:pt>
                <c:pt idx="30">
                  <c:v>D5038 Security and Detection Systems</c:v>
                </c:pt>
                <c:pt idx="31">
                  <c:v>C1026 Internal hatches &amp; Access doors</c:v>
                </c:pt>
                <c:pt idx="32">
                  <c:v>C2014 Stair Handrails and Balustrades</c:v>
                </c:pt>
                <c:pt idx="33">
                  <c:v>B3016 Gutters and Downspouts</c:v>
                </c:pt>
                <c:pt idx="34">
                  <c:v>D5012 Low Tension Service &amp; Dist.</c:v>
                </c:pt>
                <c:pt idx="35">
                  <c:v>B1019 Other Floor Construction</c:v>
                </c:pt>
                <c:pt idx="36">
                  <c:v>D3015 Hot Water Supply System </c:v>
                </c:pt>
                <c:pt idx="37">
                  <c:v>D5092 Emergency Light &amp; Power Systems </c:v>
                </c:pt>
                <c:pt idx="38">
                  <c:v>B2039 Other Doors &amp; Entrances</c:v>
                </c:pt>
                <c:pt idx="39">
                  <c:v>C1011 Fixed Partitions </c:v>
                </c:pt>
                <c:pt idx="40">
                  <c:v>C1032 Fabricated Compartments &amp; Cubicles </c:v>
                </c:pt>
                <c:pt idx="41">
                  <c:v>D4022 Pumping Equipment</c:v>
                </c:pt>
                <c:pt idx="42">
                  <c:v>C1021 Interior Doors </c:v>
                </c:pt>
                <c:pt idx="43">
                  <c:v>B2022 Curtain Walls</c:v>
                </c:pt>
                <c:pt idx="44">
                  <c:v>C1036 Closet Specialties </c:v>
                </c:pt>
                <c:pt idx="45">
                  <c:v>B1021 Flat Roof Construction </c:v>
                </c:pt>
                <c:pt idx="46">
                  <c:v>C1033 Storage Shelving and Lockers</c:v>
                </c:pt>
                <c:pt idx="47">
                  <c:v>C1022 Interior Door Frames </c:v>
                </c:pt>
                <c:pt idx="48">
                  <c:v>D4023 Standpipe Equipment </c:v>
                </c:pt>
                <c:pt idx="49">
                  <c:v>B2034 Overhead Doors</c:v>
                </c:pt>
                <c:pt idx="50">
                  <c:v>D5033 Telephone Systems </c:v>
                </c:pt>
                <c:pt idx="51">
                  <c:v>D5095 General Construction Items (Elect.)</c:v>
                </c:pt>
                <c:pt idx="52">
                  <c:v>B3022 Roof Hatches</c:v>
                </c:pt>
                <c:pt idx="53">
                  <c:v>B2021 Windows</c:v>
                </c:pt>
                <c:pt idx="54">
                  <c:v>D5037 Fire Alarm Systems</c:v>
                </c:pt>
                <c:pt idx="55">
                  <c:v>C1027  Door Painting &amp; Decoration"</c:v>
                </c:pt>
                <c:pt idx="56">
                  <c:v>C1017 Interior Windows &amp; Storefronts</c:v>
                </c:pt>
                <c:pt idx="57">
                  <c:v>D5039 Local Area Networks</c:v>
                </c:pt>
                <c:pt idx="58">
                  <c:v>D4031 Fire Extinguishers</c:v>
                </c:pt>
                <c:pt idx="59">
                  <c:v>B1022 Pitched Roof Construction</c:v>
                </c:pt>
              </c:strCache>
            </c:strRef>
          </c:cat>
          <c:val>
            <c:numRef>
              <c:f>'COF and risk failure ✅'!$I$3:$I$62</c:f>
              <c:numCache>
                <c:formatCode>General</c:formatCode>
                <c:ptCount val="60"/>
                <c:pt idx="0">
                  <c:v>92.64</c:v>
                </c:pt>
                <c:pt idx="1">
                  <c:v>87.12</c:v>
                </c:pt>
                <c:pt idx="2">
                  <c:v>84.24</c:v>
                </c:pt>
                <c:pt idx="3">
                  <c:v>63.18</c:v>
                </c:pt>
                <c:pt idx="4">
                  <c:v>54.91</c:v>
                </c:pt>
                <c:pt idx="5">
                  <c:v>51.392499999999998</c:v>
                </c:pt>
                <c:pt idx="6">
                  <c:v>46.282499999999999</c:v>
                </c:pt>
                <c:pt idx="7">
                  <c:v>45.12</c:v>
                </c:pt>
                <c:pt idx="8">
                  <c:v>65.610624999999999</c:v>
                </c:pt>
                <c:pt idx="9">
                  <c:v>40.365000000000002</c:v>
                </c:pt>
                <c:pt idx="10">
                  <c:v>38.755000000000003</c:v>
                </c:pt>
                <c:pt idx="11">
                  <c:v>36.505000000000003</c:v>
                </c:pt>
                <c:pt idx="12">
                  <c:v>34.0075</c:v>
                </c:pt>
                <c:pt idx="13">
                  <c:v>32.659999999999997</c:v>
                </c:pt>
                <c:pt idx="14">
                  <c:v>30.805</c:v>
                </c:pt>
                <c:pt idx="15">
                  <c:v>30.6</c:v>
                </c:pt>
                <c:pt idx="16">
                  <c:v>30.217500000000001</c:v>
                </c:pt>
                <c:pt idx="17">
                  <c:v>30.15</c:v>
                </c:pt>
                <c:pt idx="18">
                  <c:v>29.012499999999999</c:v>
                </c:pt>
                <c:pt idx="19">
                  <c:v>28.9</c:v>
                </c:pt>
                <c:pt idx="20">
                  <c:v>28.815000000000001</c:v>
                </c:pt>
                <c:pt idx="21">
                  <c:v>27.745000000000001</c:v>
                </c:pt>
                <c:pt idx="22">
                  <c:v>25.245000000000001</c:v>
                </c:pt>
                <c:pt idx="23">
                  <c:v>24.93</c:v>
                </c:pt>
                <c:pt idx="24">
                  <c:v>24.335000000000001</c:v>
                </c:pt>
                <c:pt idx="25">
                  <c:v>23.97</c:v>
                </c:pt>
                <c:pt idx="26">
                  <c:v>23.925000000000001</c:v>
                </c:pt>
                <c:pt idx="27">
                  <c:v>23.67</c:v>
                </c:pt>
                <c:pt idx="28">
                  <c:v>22.397500000000001</c:v>
                </c:pt>
                <c:pt idx="29">
                  <c:v>22.397500000000001</c:v>
                </c:pt>
                <c:pt idx="30">
                  <c:v>22.01</c:v>
                </c:pt>
                <c:pt idx="31">
                  <c:v>21.682500000000001</c:v>
                </c:pt>
                <c:pt idx="32">
                  <c:v>20.782499999999999</c:v>
                </c:pt>
                <c:pt idx="33">
                  <c:v>20.2</c:v>
                </c:pt>
                <c:pt idx="34">
                  <c:v>20.149999999999999</c:v>
                </c:pt>
                <c:pt idx="35">
                  <c:v>19.252500000000001</c:v>
                </c:pt>
                <c:pt idx="36">
                  <c:v>19.252500000000001</c:v>
                </c:pt>
                <c:pt idx="37">
                  <c:v>19.142499999999998</c:v>
                </c:pt>
                <c:pt idx="38">
                  <c:v>16.585000000000001</c:v>
                </c:pt>
                <c:pt idx="39">
                  <c:v>16.32</c:v>
                </c:pt>
                <c:pt idx="40">
                  <c:v>15.5</c:v>
                </c:pt>
                <c:pt idx="41">
                  <c:v>15.44</c:v>
                </c:pt>
                <c:pt idx="42">
                  <c:v>14.6775</c:v>
                </c:pt>
                <c:pt idx="43">
                  <c:v>14.535</c:v>
                </c:pt>
                <c:pt idx="44">
                  <c:v>14.414999999999999</c:v>
                </c:pt>
                <c:pt idx="45">
                  <c:v>12.6325</c:v>
                </c:pt>
                <c:pt idx="46">
                  <c:v>12.48</c:v>
                </c:pt>
                <c:pt idx="47">
                  <c:v>11.1625</c:v>
                </c:pt>
                <c:pt idx="48">
                  <c:v>10.52</c:v>
                </c:pt>
                <c:pt idx="49">
                  <c:v>9.48</c:v>
                </c:pt>
                <c:pt idx="50">
                  <c:v>9</c:v>
                </c:pt>
                <c:pt idx="51">
                  <c:v>8.8350000000000009</c:v>
                </c:pt>
                <c:pt idx="52">
                  <c:v>8.48</c:v>
                </c:pt>
                <c:pt idx="53">
                  <c:v>7.52</c:v>
                </c:pt>
                <c:pt idx="54">
                  <c:v>7.44</c:v>
                </c:pt>
                <c:pt idx="55">
                  <c:v>6.6</c:v>
                </c:pt>
                <c:pt idx="56">
                  <c:v>4</c:v>
                </c:pt>
                <c:pt idx="57">
                  <c:v>2.25</c:v>
                </c:pt>
                <c:pt idx="58">
                  <c:v>1.88</c:v>
                </c:pt>
                <c:pt idx="59">
                  <c:v>1.63</c:v>
                </c:pt>
              </c:numCache>
            </c:numRef>
          </c:val>
          <c:extLst>
            <c:ext xmlns:c16="http://schemas.microsoft.com/office/drawing/2014/chart" uri="{C3380CC4-5D6E-409C-BE32-E72D297353CC}">
              <c16:uniqueId val="{00000000-0A82-49A2-B82E-40E5FB668B50}"/>
            </c:ext>
          </c:extLst>
        </c:ser>
        <c:ser>
          <c:idx val="1"/>
          <c:order val="1"/>
          <c:tx>
            <c:strRef>
              <c:f>'COF and risk failure ✅'!$J$2</c:f>
              <c:strCache>
                <c:ptCount val="1"/>
                <c:pt idx="0">
                  <c:v>Risk Rating</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'COF and risk failure ✅'!$C$3:$C$62</c:f>
              <c:strCache>
                <c:ptCount val="60"/>
                <c:pt idx="0">
                  <c:v>D3012 Gas Supply System </c:v>
                </c:pt>
                <c:pt idx="1">
                  <c:v>B1012 Upper Floors Construction</c:v>
                </c:pt>
                <c:pt idx="2">
                  <c:v>B1013 Balcony Floors Construction</c:v>
                </c:pt>
                <c:pt idx="3">
                  <c:v>D3032 Direct Expansion Systems</c:v>
                </c:pt>
                <c:pt idx="4">
                  <c:v>C1023 Interior Door Hardware </c:v>
                </c:pt>
                <c:pt idx="5">
                  <c:v>D3021 Boilers</c:v>
                </c:pt>
                <c:pt idx="6">
                  <c:v>C2011 Regular Stairs </c:v>
                </c:pt>
                <c:pt idx="7">
                  <c:v>D5091 Grounding Systems</c:v>
                </c:pt>
                <c:pt idx="9">
                  <c:v>B2015 Balcony Walls &amp; Handrails</c:v>
                </c:pt>
                <c:pt idx="10">
                  <c:v>B2016 Exterior Soffits</c:v>
                </c:pt>
                <c:pt idx="11">
                  <c:v>D5021 Branch Wiring Devices </c:v>
                </c:pt>
                <c:pt idx="12">
                  <c:v>B3013 Roof Insulation &amp; Fill </c:v>
                </c:pt>
                <c:pt idx="13">
                  <c:v>B3021 Glazed Roof Openings </c:v>
                </c:pt>
                <c:pt idx="14">
                  <c:v>D3024 Insulation</c:v>
                </c:pt>
                <c:pt idx="15">
                  <c:v>B1014 Ramps</c:v>
                </c:pt>
                <c:pt idx="16">
                  <c:v>D3011 Oil Supply System  </c:v>
                </c:pt>
                <c:pt idx="17">
                  <c:v>D4024 Fire Hose Equipment</c:v>
                </c:pt>
                <c:pt idx="18">
                  <c:v>B3023 Gravity Roof Ventilators</c:v>
                </c:pt>
                <c:pt idx="19">
                  <c:v>C1014 Site-Built Toilet Partitions </c:v>
                </c:pt>
                <c:pt idx="20">
                  <c:v>B2011 Exterior Wall Construction</c:v>
                </c:pt>
                <c:pt idx="21">
                  <c:v>D5035 Television Systems</c:v>
                </c:pt>
                <c:pt idx="22">
                  <c:v>C1031 Fabricated Toilet Partitions</c:v>
                </c:pt>
                <c:pt idx="23">
                  <c:v>C2021 Stair, Tread, and Landing Finishes</c:v>
                </c:pt>
                <c:pt idx="24">
                  <c:v>D5094 Other Special Systems &amp; Devices</c:v>
                </c:pt>
                <c:pt idx="25">
                  <c:v>C1015 Site-Built Compartments Cubicles</c:v>
                </c:pt>
                <c:pt idx="26">
                  <c:v>D5022 Lighting Equipment</c:v>
                </c:pt>
                <c:pt idx="27">
                  <c:v>C2022 Stair Soffit Finishes </c:v>
                </c:pt>
                <c:pt idx="28">
                  <c:v>C1016 Interior Balustrades and Screens </c:v>
                </c:pt>
                <c:pt idx="29">
                  <c:v>D4021 Standpipe Water Supply </c:v>
                </c:pt>
                <c:pt idx="30">
                  <c:v>D5038 Security and Detection Systems</c:v>
                </c:pt>
                <c:pt idx="31">
                  <c:v>C1026 Internal hatches &amp; Access doors</c:v>
                </c:pt>
                <c:pt idx="32">
                  <c:v>C2014 Stair Handrails and Balustrades</c:v>
                </c:pt>
                <c:pt idx="33">
                  <c:v>B3016 Gutters and Downspouts</c:v>
                </c:pt>
                <c:pt idx="34">
                  <c:v>D5012 Low Tension Service &amp; Dist.</c:v>
                </c:pt>
                <c:pt idx="35">
                  <c:v>B1019 Other Floor Construction</c:v>
                </c:pt>
                <c:pt idx="36">
                  <c:v>D3015 Hot Water Supply System </c:v>
                </c:pt>
                <c:pt idx="37">
                  <c:v>D5092 Emergency Light &amp; Power Systems </c:v>
                </c:pt>
                <c:pt idx="38">
                  <c:v>B2039 Other Doors &amp; Entrances</c:v>
                </c:pt>
                <c:pt idx="39">
                  <c:v>C1011 Fixed Partitions </c:v>
                </c:pt>
                <c:pt idx="40">
                  <c:v>C1032 Fabricated Compartments &amp; Cubicles </c:v>
                </c:pt>
                <c:pt idx="41">
                  <c:v>D4022 Pumping Equipment</c:v>
                </c:pt>
                <c:pt idx="42">
                  <c:v>C1021 Interior Doors </c:v>
                </c:pt>
                <c:pt idx="43">
                  <c:v>B2022 Curtain Walls</c:v>
                </c:pt>
                <c:pt idx="44">
                  <c:v>C1036 Closet Specialties </c:v>
                </c:pt>
                <c:pt idx="45">
                  <c:v>B1021 Flat Roof Construction </c:v>
                </c:pt>
                <c:pt idx="46">
                  <c:v>C1033 Storage Shelving and Lockers</c:v>
                </c:pt>
                <c:pt idx="47">
                  <c:v>C1022 Interior Door Frames </c:v>
                </c:pt>
                <c:pt idx="48">
                  <c:v>D4023 Standpipe Equipment </c:v>
                </c:pt>
                <c:pt idx="49">
                  <c:v>B2034 Overhead Doors</c:v>
                </c:pt>
                <c:pt idx="50">
                  <c:v>D5033 Telephone Systems </c:v>
                </c:pt>
                <c:pt idx="51">
                  <c:v>D5095 General Construction Items (Elect.)</c:v>
                </c:pt>
                <c:pt idx="52">
                  <c:v>B3022 Roof Hatches</c:v>
                </c:pt>
                <c:pt idx="53">
                  <c:v>B2021 Windows</c:v>
                </c:pt>
                <c:pt idx="54">
                  <c:v>D5037 Fire Alarm Systems</c:v>
                </c:pt>
                <c:pt idx="55">
                  <c:v>C1027  Door Painting &amp; Decoration"</c:v>
                </c:pt>
                <c:pt idx="56">
                  <c:v>C1017 Interior Windows &amp; Storefronts</c:v>
                </c:pt>
                <c:pt idx="57">
                  <c:v>D5039 Local Area Networks</c:v>
                </c:pt>
                <c:pt idx="58">
                  <c:v>D4031 Fire Extinguishers</c:v>
                </c:pt>
                <c:pt idx="59">
                  <c:v>B1022 Pitched Roof Construction</c:v>
                </c:pt>
              </c:strCache>
            </c:strRef>
          </c:cat>
          <c:val>
            <c:numRef>
              <c:f>'COF and risk failure ✅'!$J$3:$J$62</c:f>
              <c:numCache>
                <c:formatCode>General</c:formatCode>
                <c:ptCount val="60"/>
                <c:pt idx="0">
                  <c:v>1</c:v>
                </c:pt>
                <c:pt idx="1">
                  <c:v>2</c:v>
                </c:pt>
                <c:pt idx="2">
                  <c:v>3</c:v>
                </c:pt>
                <c:pt idx="3">
                  <c:v>4</c:v>
                </c:pt>
                <c:pt idx="4">
                  <c:v>5</c:v>
                </c:pt>
                <c:pt idx="5">
                  <c:v>6</c:v>
                </c:pt>
                <c:pt idx="6">
                  <c:v>7</c:v>
                </c:pt>
                <c:pt idx="7">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pt idx="24">
                  <c:v>24</c:v>
                </c:pt>
                <c:pt idx="25">
                  <c:v>25</c:v>
                </c:pt>
                <c:pt idx="26">
                  <c:v>26</c:v>
                </c:pt>
                <c:pt idx="27">
                  <c:v>27</c:v>
                </c:pt>
                <c:pt idx="28">
                  <c:v>28</c:v>
                </c:pt>
                <c:pt idx="29">
                  <c:v>29</c:v>
                </c:pt>
                <c:pt idx="30">
                  <c:v>30</c:v>
                </c:pt>
                <c:pt idx="31">
                  <c:v>31</c:v>
                </c:pt>
                <c:pt idx="32">
                  <c:v>32</c:v>
                </c:pt>
                <c:pt idx="33">
                  <c:v>33</c:v>
                </c:pt>
                <c:pt idx="34">
                  <c:v>34</c:v>
                </c:pt>
                <c:pt idx="35">
                  <c:v>35</c:v>
                </c:pt>
                <c:pt idx="36">
                  <c:v>36</c:v>
                </c:pt>
                <c:pt idx="37">
                  <c:v>37</c:v>
                </c:pt>
                <c:pt idx="38">
                  <c:v>38</c:v>
                </c:pt>
                <c:pt idx="39">
                  <c:v>39</c:v>
                </c:pt>
                <c:pt idx="40">
                  <c:v>40</c:v>
                </c:pt>
                <c:pt idx="41">
                  <c:v>41</c:v>
                </c:pt>
                <c:pt idx="42">
                  <c:v>42</c:v>
                </c:pt>
                <c:pt idx="43">
                  <c:v>43</c:v>
                </c:pt>
                <c:pt idx="44">
                  <c:v>44</c:v>
                </c:pt>
                <c:pt idx="45">
                  <c:v>45</c:v>
                </c:pt>
                <c:pt idx="46">
                  <c:v>46</c:v>
                </c:pt>
                <c:pt idx="47">
                  <c:v>47</c:v>
                </c:pt>
                <c:pt idx="48">
                  <c:v>48</c:v>
                </c:pt>
                <c:pt idx="49">
                  <c:v>49</c:v>
                </c:pt>
                <c:pt idx="50">
                  <c:v>50</c:v>
                </c:pt>
                <c:pt idx="51">
                  <c:v>51</c:v>
                </c:pt>
                <c:pt idx="52">
                  <c:v>52</c:v>
                </c:pt>
                <c:pt idx="53">
                  <c:v>53</c:v>
                </c:pt>
                <c:pt idx="54">
                  <c:v>54</c:v>
                </c:pt>
                <c:pt idx="55">
                  <c:v>55</c:v>
                </c:pt>
                <c:pt idx="56">
                  <c:v>56</c:v>
                </c:pt>
                <c:pt idx="57">
                  <c:v>57</c:v>
                </c:pt>
                <c:pt idx="58">
                  <c:v>58</c:v>
                </c:pt>
                <c:pt idx="59">
                  <c:v>59</c:v>
                </c:pt>
              </c:numCache>
            </c:numRef>
          </c:val>
          <c:extLst>
            <c:ext xmlns:c16="http://schemas.microsoft.com/office/drawing/2014/chart" uri="{C3380CC4-5D6E-409C-BE32-E72D297353CC}">
              <c16:uniqueId val="{00000001-0A82-49A2-B82E-40E5FB668B50}"/>
            </c:ext>
          </c:extLst>
        </c:ser>
        <c:dLbls>
          <c:showLegendKey val="0"/>
          <c:showVal val="0"/>
          <c:showCatName val="0"/>
          <c:showSerName val="0"/>
          <c:showPercent val="0"/>
          <c:showBubbleSize val="0"/>
        </c:dLbls>
        <c:gapWidth val="150"/>
        <c:overlap val="100"/>
        <c:axId val="1211581904"/>
        <c:axId val="1211583984"/>
      </c:barChart>
      <c:catAx>
        <c:axId val="1211581904"/>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11583984"/>
        <c:crosses val="autoZero"/>
        <c:auto val="1"/>
        <c:lblAlgn val="ctr"/>
        <c:lblOffset val="100"/>
        <c:noMultiLvlLbl val="0"/>
      </c:catAx>
      <c:valAx>
        <c:axId val="1211583984"/>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115819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Risk Scatter graph</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scatterChart>
        <c:scatterStyle val="lineMarker"/>
        <c:varyColors val="0"/>
        <c:ser>
          <c:idx val="0"/>
          <c:order val="0"/>
          <c:tx>
            <c:strRef>
              <c:f>'COF and risk failure ✅'!$H$2</c:f>
              <c:strCache>
                <c:ptCount val="1"/>
                <c:pt idx="0">
                  <c:v>POF value</c:v>
                </c:pt>
              </c:strCache>
            </c:strRef>
          </c:tx>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trendline>
            <c:spPr>
              <a:ln w="25400" cap="rnd">
                <a:solidFill>
                  <a:schemeClr val="accent1">
                    <a:alpha val="50000"/>
                  </a:schemeClr>
                </a:solidFill>
              </a:ln>
              <a:effectLst/>
            </c:spPr>
            <c:trendlineType val="linear"/>
            <c:dispRSqr val="0"/>
            <c:dispEq val="0"/>
          </c:trendline>
          <c:xVal>
            <c:numRef>
              <c:f>'COF and risk failure ✅'!$G$3:$G$62</c:f>
              <c:numCache>
                <c:formatCode>General</c:formatCode>
                <c:ptCount val="60"/>
                <c:pt idx="0">
                  <c:v>96.5</c:v>
                </c:pt>
                <c:pt idx="1">
                  <c:v>90.75</c:v>
                </c:pt>
                <c:pt idx="2">
                  <c:v>87.75</c:v>
                </c:pt>
                <c:pt idx="3">
                  <c:v>78</c:v>
                </c:pt>
                <c:pt idx="4">
                  <c:v>72.25</c:v>
                </c:pt>
                <c:pt idx="5">
                  <c:v>84.25</c:v>
                </c:pt>
                <c:pt idx="6">
                  <c:v>90.75</c:v>
                </c:pt>
                <c:pt idx="7">
                  <c:v>47</c:v>
                </c:pt>
                <c:pt idx="9">
                  <c:v>87.75</c:v>
                </c:pt>
                <c:pt idx="10">
                  <c:v>84.25</c:v>
                </c:pt>
                <c:pt idx="11">
                  <c:v>74.5</c:v>
                </c:pt>
                <c:pt idx="12">
                  <c:v>55.75</c:v>
                </c:pt>
                <c:pt idx="13">
                  <c:v>71</c:v>
                </c:pt>
                <c:pt idx="14">
                  <c:v>50.5</c:v>
                </c:pt>
                <c:pt idx="15">
                  <c:v>60</c:v>
                </c:pt>
                <c:pt idx="16">
                  <c:v>59.25</c:v>
                </c:pt>
                <c:pt idx="17">
                  <c:v>83.75</c:v>
                </c:pt>
                <c:pt idx="18">
                  <c:v>52.75</c:v>
                </c:pt>
                <c:pt idx="19">
                  <c:v>72.25</c:v>
                </c:pt>
                <c:pt idx="20">
                  <c:v>56.5</c:v>
                </c:pt>
                <c:pt idx="21">
                  <c:v>89.5</c:v>
                </c:pt>
                <c:pt idx="22">
                  <c:v>49.5</c:v>
                </c:pt>
                <c:pt idx="23">
                  <c:v>69.25</c:v>
                </c:pt>
                <c:pt idx="24">
                  <c:v>78.5</c:v>
                </c:pt>
                <c:pt idx="25">
                  <c:v>47</c:v>
                </c:pt>
                <c:pt idx="26">
                  <c:v>43.5</c:v>
                </c:pt>
                <c:pt idx="27">
                  <c:v>65.75</c:v>
                </c:pt>
                <c:pt idx="28">
                  <c:v>72.25</c:v>
                </c:pt>
                <c:pt idx="29">
                  <c:v>72.25</c:v>
                </c:pt>
                <c:pt idx="30">
                  <c:v>71</c:v>
                </c:pt>
                <c:pt idx="31">
                  <c:v>44.25</c:v>
                </c:pt>
                <c:pt idx="32">
                  <c:v>40.75</c:v>
                </c:pt>
                <c:pt idx="33">
                  <c:v>50.5</c:v>
                </c:pt>
                <c:pt idx="34">
                  <c:v>65</c:v>
                </c:pt>
                <c:pt idx="35">
                  <c:v>37.75</c:v>
                </c:pt>
                <c:pt idx="36">
                  <c:v>37.75</c:v>
                </c:pt>
                <c:pt idx="37">
                  <c:v>61.75</c:v>
                </c:pt>
                <c:pt idx="38">
                  <c:v>53.5</c:v>
                </c:pt>
                <c:pt idx="39">
                  <c:v>32</c:v>
                </c:pt>
                <c:pt idx="40">
                  <c:v>50</c:v>
                </c:pt>
                <c:pt idx="41">
                  <c:v>96.5</c:v>
                </c:pt>
                <c:pt idx="42">
                  <c:v>77.25</c:v>
                </c:pt>
                <c:pt idx="43">
                  <c:v>28.5</c:v>
                </c:pt>
                <c:pt idx="44">
                  <c:v>46.5</c:v>
                </c:pt>
                <c:pt idx="45">
                  <c:v>40.75</c:v>
                </c:pt>
                <c:pt idx="46">
                  <c:v>78</c:v>
                </c:pt>
                <c:pt idx="47">
                  <c:v>58.75</c:v>
                </c:pt>
                <c:pt idx="48">
                  <c:v>65.75</c:v>
                </c:pt>
                <c:pt idx="49">
                  <c:v>59.25</c:v>
                </c:pt>
                <c:pt idx="50">
                  <c:v>25</c:v>
                </c:pt>
                <c:pt idx="51">
                  <c:v>28.5</c:v>
                </c:pt>
                <c:pt idx="52">
                  <c:v>53</c:v>
                </c:pt>
                <c:pt idx="53">
                  <c:v>47</c:v>
                </c:pt>
                <c:pt idx="54">
                  <c:v>46.5</c:v>
                </c:pt>
                <c:pt idx="55">
                  <c:v>41.25</c:v>
                </c:pt>
                <c:pt idx="56">
                  <c:v>25</c:v>
                </c:pt>
                <c:pt idx="57">
                  <c:v>56.25</c:v>
                </c:pt>
                <c:pt idx="58">
                  <c:v>47</c:v>
                </c:pt>
                <c:pt idx="59">
                  <c:v>40.75</c:v>
                </c:pt>
              </c:numCache>
            </c:numRef>
          </c:xVal>
          <c:yVal>
            <c:numRef>
              <c:f>'COF and risk failure ✅'!$H$3:$H$62</c:f>
              <c:numCache>
                <c:formatCode>General</c:formatCode>
                <c:ptCount val="60"/>
                <c:pt idx="0">
                  <c:v>96</c:v>
                </c:pt>
                <c:pt idx="1">
                  <c:v>96</c:v>
                </c:pt>
                <c:pt idx="2">
                  <c:v>96</c:v>
                </c:pt>
                <c:pt idx="3">
                  <c:v>81</c:v>
                </c:pt>
                <c:pt idx="4">
                  <c:v>76</c:v>
                </c:pt>
                <c:pt idx="5">
                  <c:v>61</c:v>
                </c:pt>
                <c:pt idx="6">
                  <c:v>51</c:v>
                </c:pt>
                <c:pt idx="7">
                  <c:v>96</c:v>
                </c:pt>
                <c:pt idx="9">
                  <c:v>46</c:v>
                </c:pt>
                <c:pt idx="10">
                  <c:v>46</c:v>
                </c:pt>
                <c:pt idx="11">
                  <c:v>49</c:v>
                </c:pt>
                <c:pt idx="12">
                  <c:v>61</c:v>
                </c:pt>
                <c:pt idx="13">
                  <c:v>46</c:v>
                </c:pt>
                <c:pt idx="14">
                  <c:v>61</c:v>
                </c:pt>
                <c:pt idx="15">
                  <c:v>51</c:v>
                </c:pt>
                <c:pt idx="16">
                  <c:v>51</c:v>
                </c:pt>
                <c:pt idx="17">
                  <c:v>36</c:v>
                </c:pt>
                <c:pt idx="18">
                  <c:v>55</c:v>
                </c:pt>
                <c:pt idx="19">
                  <c:v>40</c:v>
                </c:pt>
                <c:pt idx="20">
                  <c:v>51</c:v>
                </c:pt>
                <c:pt idx="21">
                  <c:v>31</c:v>
                </c:pt>
                <c:pt idx="22">
                  <c:v>51</c:v>
                </c:pt>
                <c:pt idx="23">
                  <c:v>36</c:v>
                </c:pt>
                <c:pt idx="24">
                  <c:v>31</c:v>
                </c:pt>
                <c:pt idx="25">
                  <c:v>51</c:v>
                </c:pt>
                <c:pt idx="26">
                  <c:v>55</c:v>
                </c:pt>
                <c:pt idx="27">
                  <c:v>36</c:v>
                </c:pt>
                <c:pt idx="28">
                  <c:v>31</c:v>
                </c:pt>
                <c:pt idx="29">
                  <c:v>31</c:v>
                </c:pt>
                <c:pt idx="30">
                  <c:v>31</c:v>
                </c:pt>
                <c:pt idx="31">
                  <c:v>49</c:v>
                </c:pt>
                <c:pt idx="32">
                  <c:v>51</c:v>
                </c:pt>
                <c:pt idx="33">
                  <c:v>40</c:v>
                </c:pt>
                <c:pt idx="34">
                  <c:v>31</c:v>
                </c:pt>
                <c:pt idx="35">
                  <c:v>51</c:v>
                </c:pt>
                <c:pt idx="36">
                  <c:v>51</c:v>
                </c:pt>
                <c:pt idx="37">
                  <c:v>31</c:v>
                </c:pt>
                <c:pt idx="38">
                  <c:v>31</c:v>
                </c:pt>
                <c:pt idx="39">
                  <c:v>51</c:v>
                </c:pt>
                <c:pt idx="40">
                  <c:v>31</c:v>
                </c:pt>
                <c:pt idx="41">
                  <c:v>16</c:v>
                </c:pt>
                <c:pt idx="42">
                  <c:v>19</c:v>
                </c:pt>
                <c:pt idx="43">
                  <c:v>51</c:v>
                </c:pt>
                <c:pt idx="44">
                  <c:v>31</c:v>
                </c:pt>
                <c:pt idx="45">
                  <c:v>31</c:v>
                </c:pt>
                <c:pt idx="46">
                  <c:v>16</c:v>
                </c:pt>
                <c:pt idx="47">
                  <c:v>19</c:v>
                </c:pt>
                <c:pt idx="48">
                  <c:v>16</c:v>
                </c:pt>
                <c:pt idx="49">
                  <c:v>16</c:v>
                </c:pt>
                <c:pt idx="50">
                  <c:v>36</c:v>
                </c:pt>
                <c:pt idx="51">
                  <c:v>31</c:v>
                </c:pt>
                <c:pt idx="52">
                  <c:v>16</c:v>
                </c:pt>
                <c:pt idx="53">
                  <c:v>16</c:v>
                </c:pt>
                <c:pt idx="54">
                  <c:v>16</c:v>
                </c:pt>
                <c:pt idx="55">
                  <c:v>16</c:v>
                </c:pt>
                <c:pt idx="56">
                  <c:v>16</c:v>
                </c:pt>
                <c:pt idx="57">
                  <c:v>4</c:v>
                </c:pt>
                <c:pt idx="58">
                  <c:v>4</c:v>
                </c:pt>
                <c:pt idx="59">
                  <c:v>4</c:v>
                </c:pt>
              </c:numCache>
            </c:numRef>
          </c:yVal>
          <c:smooth val="0"/>
          <c:extLst>
            <c:ext xmlns:c16="http://schemas.microsoft.com/office/drawing/2014/chart" uri="{C3380CC4-5D6E-409C-BE32-E72D297353CC}">
              <c16:uniqueId val="{00000000-9BC4-41B2-BAB3-5B2C16691E92}"/>
            </c:ext>
          </c:extLst>
        </c:ser>
        <c:dLbls>
          <c:showLegendKey val="0"/>
          <c:showVal val="0"/>
          <c:showCatName val="0"/>
          <c:showSerName val="0"/>
          <c:showPercent val="0"/>
          <c:showBubbleSize val="0"/>
        </c:dLbls>
        <c:axId val="863940320"/>
        <c:axId val="863936992"/>
      </c:scatterChart>
      <c:valAx>
        <c:axId val="863940320"/>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COF</a:t>
                </a:r>
                <a:r>
                  <a:rPr lang="en-US" baseline="0"/>
                  <a:t> Value</a:t>
                </a:r>
                <a:endParaRPr lang="en-US"/>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63936992"/>
        <c:crosses val="autoZero"/>
        <c:crossBetween val="midCat"/>
      </c:valAx>
      <c:valAx>
        <c:axId val="863936992"/>
        <c:scaling>
          <c:orientation val="minMax"/>
        </c:scaling>
        <c:delete val="0"/>
        <c:axPos val="l"/>
        <c:majorGridlines>
          <c:spPr>
            <a:ln w="9525" cap="flat" cmpd="sng" algn="ctr">
              <a:solidFill>
                <a:schemeClr val="dk1">
                  <a:lumMod val="65000"/>
                  <a:lumOff val="35000"/>
                  <a:alpha val="75000"/>
                </a:schemeClr>
              </a:solidFill>
              <a:round/>
            </a:ln>
            <a:effectLst/>
          </c:spPr>
        </c:majorGridlines>
        <c:minorGridlines>
          <c:spPr>
            <a:ln w="9525" cap="flat" cmpd="sng" algn="ctr">
              <a:solidFill>
                <a:schemeClr val="dk1">
                  <a:lumMod val="65000"/>
                  <a:lumOff val="35000"/>
                  <a:alpha val="25000"/>
                </a:schemeClr>
              </a:solidFill>
              <a:round/>
            </a:ln>
            <a:effectLst/>
          </c:spPr>
        </c:min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POF</a:t>
                </a:r>
                <a:r>
                  <a:rPr lang="en-US" baseline="0"/>
                  <a:t> Value</a:t>
                </a:r>
                <a:endParaRPr lang="en-US"/>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63940320"/>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Funding required for next 10 year plan</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barChart>
        <c:barDir val="col"/>
        <c:grouping val="clustered"/>
        <c:varyColors val="0"/>
        <c:ser>
          <c:idx val="0"/>
          <c:order val="0"/>
          <c:spPr>
            <a:noFill/>
            <a:ln w="9525" cap="flat" cmpd="sng" algn="ctr">
              <a:solidFill>
                <a:schemeClr val="accent1"/>
              </a:solidFill>
              <a:miter lim="800000"/>
            </a:ln>
            <a:effectLst>
              <a:glow rad="63500">
                <a:schemeClr val="accent1">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numRef>
              <c:f>'Capital Investment strategy✅'!$F$2:$O$2</c:f>
              <c:numCache>
                <c:formatCode>General</c:formatCode>
                <c:ptCount val="10"/>
                <c:pt idx="0">
                  <c:v>2022</c:v>
                </c:pt>
                <c:pt idx="1">
                  <c:v>2023</c:v>
                </c:pt>
                <c:pt idx="2">
                  <c:v>2024</c:v>
                </c:pt>
                <c:pt idx="3">
                  <c:v>2025</c:v>
                </c:pt>
                <c:pt idx="4">
                  <c:v>2026</c:v>
                </c:pt>
                <c:pt idx="5">
                  <c:v>2027</c:v>
                </c:pt>
                <c:pt idx="6">
                  <c:v>2028</c:v>
                </c:pt>
                <c:pt idx="7">
                  <c:v>2029</c:v>
                </c:pt>
                <c:pt idx="8">
                  <c:v>2030</c:v>
                </c:pt>
                <c:pt idx="9">
                  <c:v>2031</c:v>
                </c:pt>
              </c:numCache>
            </c:numRef>
          </c:cat>
          <c:val>
            <c:numRef>
              <c:f>'Capital Investment strategy✅'!$F$63:$O$63</c:f>
              <c:numCache>
                <c:formatCode>_("$"* #,##0_);_("$"* \(#,##0\);_("$"* "-"??_);_(@_)</c:formatCode>
                <c:ptCount val="10"/>
                <c:pt idx="0">
                  <c:v>153515</c:v>
                </c:pt>
                <c:pt idx="1">
                  <c:v>177728.15533980582</c:v>
                </c:pt>
                <c:pt idx="2">
                  <c:v>149313.03610142335</c:v>
                </c:pt>
                <c:pt idx="3">
                  <c:v>152224.66361680458</c:v>
                </c:pt>
                <c:pt idx="4">
                  <c:v>152301.60659515409</c:v>
                </c:pt>
                <c:pt idx="5">
                  <c:v>173217.88216583084</c:v>
                </c:pt>
                <c:pt idx="6">
                  <c:v>156957.94945062377</c:v>
                </c:pt>
                <c:pt idx="7">
                  <c:v>149889.35465859054</c:v>
                </c:pt>
                <c:pt idx="8">
                  <c:v>144356.50374666933</c:v>
                </c:pt>
                <c:pt idx="9">
                  <c:v>155459.96998858129</c:v>
                </c:pt>
              </c:numCache>
            </c:numRef>
          </c:val>
          <c:extLst>
            <c:ext xmlns:c16="http://schemas.microsoft.com/office/drawing/2014/chart" uri="{C3380CC4-5D6E-409C-BE32-E72D297353CC}">
              <c16:uniqueId val="{00000000-AC6B-4C8E-9986-EB4E192CE40B}"/>
            </c:ext>
          </c:extLst>
        </c:ser>
        <c:dLbls>
          <c:dLblPos val="inEnd"/>
          <c:showLegendKey val="0"/>
          <c:showVal val="1"/>
          <c:showCatName val="0"/>
          <c:showSerName val="0"/>
          <c:showPercent val="0"/>
          <c:showBubbleSize val="0"/>
        </c:dLbls>
        <c:gapWidth val="315"/>
        <c:overlap val="-40"/>
        <c:axId val="865142864"/>
        <c:axId val="865139120"/>
      </c:barChart>
      <c:catAx>
        <c:axId val="86514286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65139120"/>
        <c:crosses val="autoZero"/>
        <c:auto val="1"/>
        <c:lblAlgn val="ctr"/>
        <c:lblOffset val="100"/>
        <c:noMultiLvlLbl val="0"/>
      </c:catAx>
      <c:valAx>
        <c:axId val="86513912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Replacement cost </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65142864"/>
        <c:crosses val="autoZero"/>
        <c:crossBetween val="between"/>
      </c:valAx>
      <c:dTable>
        <c:showHorzBorder val="1"/>
        <c:showVertBorder val="1"/>
        <c:showOutline val="1"/>
        <c:showKeys val="1"/>
        <c:spPr>
          <a:noFill/>
          <a:ln w="9525">
            <a:solidFill>
              <a:schemeClr val="dk1">
                <a:lumMod val="50000"/>
                <a:lumOff val="50000"/>
              </a:schemeClr>
            </a:solidFill>
          </a:ln>
          <a:effectLst/>
        </c:spPr>
        <c:txPr>
          <a:bodyPr rot="0" spcFirstLastPara="1" vertOverflow="ellipsis" vert="horz" wrap="square" anchor="ctr" anchorCtr="1"/>
          <a:lstStyle/>
          <a:p>
            <a:pPr rtl="0">
              <a:defRPr sz="900" b="0" i="0" u="none" strike="noStrike" kern="1200" baseline="0">
                <a:solidFill>
                  <a:schemeClr val="lt1">
                    <a:lumMod val="7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Number of asset replaced each year</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lotArea>
      <c:layout/>
      <c:barChart>
        <c:barDir val="col"/>
        <c:grouping val="clustered"/>
        <c:varyColors val="0"/>
        <c:ser>
          <c:idx val="0"/>
          <c:order val="0"/>
          <c:tx>
            <c:strRef>
              <c:f>'Capital Investment strategy✅'!$U$3</c:f>
              <c:strCache>
                <c:ptCount val="1"/>
                <c:pt idx="0">
                  <c:v>2022</c:v>
                </c:pt>
              </c:strCache>
            </c:strRef>
          </c:tx>
          <c:spPr>
            <a:solidFill>
              <a:schemeClr val="accent1"/>
            </a:solidFill>
            <a:ln>
              <a:noFill/>
            </a:ln>
            <a:effectLst/>
          </c:spPr>
          <c:invertIfNegative val="0"/>
          <c:cat>
            <c:strRef>
              <c:f>'Capital Investment strategy✅'!$V$2</c:f>
              <c:strCache>
                <c:ptCount val="1"/>
                <c:pt idx="0">
                  <c:v>Number of assets </c:v>
                </c:pt>
              </c:strCache>
            </c:strRef>
          </c:cat>
          <c:val>
            <c:numRef>
              <c:f>'Capital Investment strategy✅'!$V$3</c:f>
              <c:numCache>
                <c:formatCode>General</c:formatCode>
                <c:ptCount val="1"/>
                <c:pt idx="0">
                  <c:v>4</c:v>
                </c:pt>
              </c:numCache>
            </c:numRef>
          </c:val>
          <c:extLst>
            <c:ext xmlns:c16="http://schemas.microsoft.com/office/drawing/2014/chart" uri="{C3380CC4-5D6E-409C-BE32-E72D297353CC}">
              <c16:uniqueId val="{00000000-0011-4C82-A6BF-1FB1E18EDE3A}"/>
            </c:ext>
          </c:extLst>
        </c:ser>
        <c:ser>
          <c:idx val="1"/>
          <c:order val="1"/>
          <c:tx>
            <c:strRef>
              <c:f>'Capital Investment strategy✅'!$U$4</c:f>
              <c:strCache>
                <c:ptCount val="1"/>
                <c:pt idx="0">
                  <c:v>2023</c:v>
                </c:pt>
              </c:strCache>
            </c:strRef>
          </c:tx>
          <c:spPr>
            <a:solidFill>
              <a:schemeClr val="accent2"/>
            </a:solidFill>
            <a:ln>
              <a:noFill/>
            </a:ln>
            <a:effectLst/>
          </c:spPr>
          <c:invertIfNegative val="0"/>
          <c:cat>
            <c:strRef>
              <c:f>'Capital Investment strategy✅'!$V$2</c:f>
              <c:strCache>
                <c:ptCount val="1"/>
                <c:pt idx="0">
                  <c:v>Number of assets </c:v>
                </c:pt>
              </c:strCache>
            </c:strRef>
          </c:cat>
          <c:val>
            <c:numRef>
              <c:f>'Capital Investment strategy✅'!$V$4</c:f>
              <c:numCache>
                <c:formatCode>General</c:formatCode>
                <c:ptCount val="1"/>
                <c:pt idx="0">
                  <c:v>2</c:v>
                </c:pt>
              </c:numCache>
            </c:numRef>
          </c:val>
          <c:extLst>
            <c:ext xmlns:c16="http://schemas.microsoft.com/office/drawing/2014/chart" uri="{C3380CC4-5D6E-409C-BE32-E72D297353CC}">
              <c16:uniqueId val="{00000001-0011-4C82-A6BF-1FB1E18EDE3A}"/>
            </c:ext>
          </c:extLst>
        </c:ser>
        <c:ser>
          <c:idx val="2"/>
          <c:order val="2"/>
          <c:tx>
            <c:strRef>
              <c:f>'Capital Investment strategy✅'!$U$5</c:f>
              <c:strCache>
                <c:ptCount val="1"/>
                <c:pt idx="0">
                  <c:v>2024</c:v>
                </c:pt>
              </c:strCache>
            </c:strRef>
          </c:tx>
          <c:spPr>
            <a:solidFill>
              <a:schemeClr val="accent3"/>
            </a:solidFill>
            <a:ln>
              <a:noFill/>
            </a:ln>
            <a:effectLst/>
          </c:spPr>
          <c:invertIfNegative val="0"/>
          <c:cat>
            <c:strRef>
              <c:f>'Capital Investment strategy✅'!$V$2</c:f>
              <c:strCache>
                <c:ptCount val="1"/>
                <c:pt idx="0">
                  <c:v>Number of assets </c:v>
                </c:pt>
              </c:strCache>
            </c:strRef>
          </c:cat>
          <c:val>
            <c:numRef>
              <c:f>'Capital Investment strategy✅'!$V$5</c:f>
              <c:numCache>
                <c:formatCode>General</c:formatCode>
                <c:ptCount val="1"/>
                <c:pt idx="0">
                  <c:v>5</c:v>
                </c:pt>
              </c:numCache>
            </c:numRef>
          </c:val>
          <c:extLst>
            <c:ext xmlns:c16="http://schemas.microsoft.com/office/drawing/2014/chart" uri="{C3380CC4-5D6E-409C-BE32-E72D297353CC}">
              <c16:uniqueId val="{00000002-0011-4C82-A6BF-1FB1E18EDE3A}"/>
            </c:ext>
          </c:extLst>
        </c:ser>
        <c:ser>
          <c:idx val="3"/>
          <c:order val="3"/>
          <c:tx>
            <c:strRef>
              <c:f>'Capital Investment strategy✅'!$U$6</c:f>
              <c:strCache>
                <c:ptCount val="1"/>
                <c:pt idx="0">
                  <c:v>2025</c:v>
                </c:pt>
              </c:strCache>
            </c:strRef>
          </c:tx>
          <c:spPr>
            <a:solidFill>
              <a:schemeClr val="accent4"/>
            </a:solidFill>
            <a:ln>
              <a:noFill/>
            </a:ln>
            <a:effectLst/>
          </c:spPr>
          <c:invertIfNegative val="0"/>
          <c:cat>
            <c:strRef>
              <c:f>'Capital Investment strategy✅'!$V$2</c:f>
              <c:strCache>
                <c:ptCount val="1"/>
                <c:pt idx="0">
                  <c:v>Number of assets </c:v>
                </c:pt>
              </c:strCache>
            </c:strRef>
          </c:cat>
          <c:val>
            <c:numRef>
              <c:f>'Capital Investment strategy✅'!$V$6</c:f>
              <c:numCache>
                <c:formatCode>General</c:formatCode>
                <c:ptCount val="1"/>
                <c:pt idx="0">
                  <c:v>2</c:v>
                </c:pt>
              </c:numCache>
            </c:numRef>
          </c:val>
          <c:extLst>
            <c:ext xmlns:c16="http://schemas.microsoft.com/office/drawing/2014/chart" uri="{C3380CC4-5D6E-409C-BE32-E72D297353CC}">
              <c16:uniqueId val="{00000003-0011-4C82-A6BF-1FB1E18EDE3A}"/>
            </c:ext>
          </c:extLst>
        </c:ser>
        <c:ser>
          <c:idx val="4"/>
          <c:order val="4"/>
          <c:tx>
            <c:strRef>
              <c:f>'Capital Investment strategy✅'!$U$7</c:f>
              <c:strCache>
                <c:ptCount val="1"/>
                <c:pt idx="0">
                  <c:v>2026</c:v>
                </c:pt>
              </c:strCache>
            </c:strRef>
          </c:tx>
          <c:spPr>
            <a:solidFill>
              <a:schemeClr val="accent5"/>
            </a:solidFill>
            <a:ln>
              <a:noFill/>
            </a:ln>
            <a:effectLst/>
          </c:spPr>
          <c:invertIfNegative val="0"/>
          <c:cat>
            <c:strRef>
              <c:f>'Capital Investment strategy✅'!$V$2</c:f>
              <c:strCache>
                <c:ptCount val="1"/>
                <c:pt idx="0">
                  <c:v>Number of assets </c:v>
                </c:pt>
              </c:strCache>
            </c:strRef>
          </c:cat>
          <c:val>
            <c:numRef>
              <c:f>'Capital Investment strategy✅'!$V$7</c:f>
              <c:numCache>
                <c:formatCode>General</c:formatCode>
                <c:ptCount val="1"/>
                <c:pt idx="0">
                  <c:v>4</c:v>
                </c:pt>
              </c:numCache>
            </c:numRef>
          </c:val>
          <c:extLst>
            <c:ext xmlns:c16="http://schemas.microsoft.com/office/drawing/2014/chart" uri="{C3380CC4-5D6E-409C-BE32-E72D297353CC}">
              <c16:uniqueId val="{00000004-0011-4C82-A6BF-1FB1E18EDE3A}"/>
            </c:ext>
          </c:extLst>
        </c:ser>
        <c:ser>
          <c:idx val="5"/>
          <c:order val="5"/>
          <c:tx>
            <c:strRef>
              <c:f>'Capital Investment strategy✅'!$U$8</c:f>
              <c:strCache>
                <c:ptCount val="1"/>
                <c:pt idx="0">
                  <c:v>2027</c:v>
                </c:pt>
              </c:strCache>
            </c:strRef>
          </c:tx>
          <c:spPr>
            <a:solidFill>
              <a:schemeClr val="accent6"/>
            </a:solidFill>
            <a:ln>
              <a:noFill/>
            </a:ln>
            <a:effectLst/>
          </c:spPr>
          <c:invertIfNegative val="0"/>
          <c:cat>
            <c:strRef>
              <c:f>'Capital Investment strategy✅'!$V$2</c:f>
              <c:strCache>
                <c:ptCount val="1"/>
                <c:pt idx="0">
                  <c:v>Number of assets </c:v>
                </c:pt>
              </c:strCache>
            </c:strRef>
          </c:cat>
          <c:val>
            <c:numRef>
              <c:f>'Capital Investment strategy✅'!$V$8</c:f>
              <c:numCache>
                <c:formatCode>General</c:formatCode>
                <c:ptCount val="1"/>
                <c:pt idx="0">
                  <c:v>2</c:v>
                </c:pt>
              </c:numCache>
            </c:numRef>
          </c:val>
          <c:extLst>
            <c:ext xmlns:c16="http://schemas.microsoft.com/office/drawing/2014/chart" uri="{C3380CC4-5D6E-409C-BE32-E72D297353CC}">
              <c16:uniqueId val="{00000005-0011-4C82-A6BF-1FB1E18EDE3A}"/>
            </c:ext>
          </c:extLst>
        </c:ser>
        <c:ser>
          <c:idx val="6"/>
          <c:order val="6"/>
          <c:tx>
            <c:strRef>
              <c:f>'Capital Investment strategy✅'!$U$9</c:f>
              <c:strCache>
                <c:ptCount val="1"/>
                <c:pt idx="0">
                  <c:v>2028</c:v>
                </c:pt>
              </c:strCache>
            </c:strRef>
          </c:tx>
          <c:spPr>
            <a:solidFill>
              <a:schemeClr val="accent1">
                <a:lumMod val="60000"/>
              </a:schemeClr>
            </a:solidFill>
            <a:ln>
              <a:noFill/>
            </a:ln>
            <a:effectLst/>
          </c:spPr>
          <c:invertIfNegative val="0"/>
          <c:cat>
            <c:strRef>
              <c:f>'Capital Investment strategy✅'!$V$2</c:f>
              <c:strCache>
                <c:ptCount val="1"/>
                <c:pt idx="0">
                  <c:v>Number of assets </c:v>
                </c:pt>
              </c:strCache>
            </c:strRef>
          </c:cat>
          <c:val>
            <c:numRef>
              <c:f>'Capital Investment strategy✅'!$V$9</c:f>
              <c:numCache>
                <c:formatCode>General</c:formatCode>
                <c:ptCount val="1"/>
                <c:pt idx="0">
                  <c:v>5</c:v>
                </c:pt>
              </c:numCache>
            </c:numRef>
          </c:val>
          <c:extLst>
            <c:ext xmlns:c16="http://schemas.microsoft.com/office/drawing/2014/chart" uri="{C3380CC4-5D6E-409C-BE32-E72D297353CC}">
              <c16:uniqueId val="{00000006-0011-4C82-A6BF-1FB1E18EDE3A}"/>
            </c:ext>
          </c:extLst>
        </c:ser>
        <c:ser>
          <c:idx val="7"/>
          <c:order val="7"/>
          <c:tx>
            <c:strRef>
              <c:f>'Capital Investment strategy✅'!$U$10</c:f>
              <c:strCache>
                <c:ptCount val="1"/>
                <c:pt idx="0">
                  <c:v>2029</c:v>
                </c:pt>
              </c:strCache>
            </c:strRef>
          </c:tx>
          <c:spPr>
            <a:solidFill>
              <a:schemeClr val="accent2">
                <a:lumMod val="60000"/>
              </a:schemeClr>
            </a:solidFill>
            <a:ln>
              <a:noFill/>
            </a:ln>
            <a:effectLst/>
          </c:spPr>
          <c:invertIfNegative val="0"/>
          <c:cat>
            <c:strRef>
              <c:f>'Capital Investment strategy✅'!$V$2</c:f>
              <c:strCache>
                <c:ptCount val="1"/>
                <c:pt idx="0">
                  <c:v>Number of assets </c:v>
                </c:pt>
              </c:strCache>
            </c:strRef>
          </c:cat>
          <c:val>
            <c:numRef>
              <c:f>'Capital Investment strategy✅'!$V$10</c:f>
              <c:numCache>
                <c:formatCode>General</c:formatCode>
                <c:ptCount val="1"/>
                <c:pt idx="0">
                  <c:v>4</c:v>
                </c:pt>
              </c:numCache>
            </c:numRef>
          </c:val>
          <c:extLst>
            <c:ext xmlns:c16="http://schemas.microsoft.com/office/drawing/2014/chart" uri="{C3380CC4-5D6E-409C-BE32-E72D297353CC}">
              <c16:uniqueId val="{00000007-0011-4C82-A6BF-1FB1E18EDE3A}"/>
            </c:ext>
          </c:extLst>
        </c:ser>
        <c:ser>
          <c:idx val="8"/>
          <c:order val="8"/>
          <c:tx>
            <c:strRef>
              <c:f>'Capital Investment strategy✅'!$U$11</c:f>
              <c:strCache>
                <c:ptCount val="1"/>
                <c:pt idx="0">
                  <c:v>2030</c:v>
                </c:pt>
              </c:strCache>
            </c:strRef>
          </c:tx>
          <c:spPr>
            <a:solidFill>
              <a:schemeClr val="accent3">
                <a:lumMod val="60000"/>
              </a:schemeClr>
            </a:solidFill>
            <a:ln>
              <a:noFill/>
            </a:ln>
            <a:effectLst/>
          </c:spPr>
          <c:invertIfNegative val="0"/>
          <c:cat>
            <c:strRef>
              <c:f>'Capital Investment strategy✅'!$V$2</c:f>
              <c:strCache>
                <c:ptCount val="1"/>
                <c:pt idx="0">
                  <c:v>Number of assets </c:v>
                </c:pt>
              </c:strCache>
            </c:strRef>
          </c:cat>
          <c:val>
            <c:numRef>
              <c:f>'Capital Investment strategy✅'!$V$11</c:f>
              <c:numCache>
                <c:formatCode>General</c:formatCode>
                <c:ptCount val="1"/>
                <c:pt idx="0">
                  <c:v>7</c:v>
                </c:pt>
              </c:numCache>
            </c:numRef>
          </c:val>
          <c:extLst>
            <c:ext xmlns:c16="http://schemas.microsoft.com/office/drawing/2014/chart" uri="{C3380CC4-5D6E-409C-BE32-E72D297353CC}">
              <c16:uniqueId val="{00000008-0011-4C82-A6BF-1FB1E18EDE3A}"/>
            </c:ext>
          </c:extLst>
        </c:ser>
        <c:ser>
          <c:idx val="9"/>
          <c:order val="9"/>
          <c:tx>
            <c:strRef>
              <c:f>'Capital Investment strategy✅'!$U$12</c:f>
              <c:strCache>
                <c:ptCount val="1"/>
                <c:pt idx="0">
                  <c:v>2031</c:v>
                </c:pt>
              </c:strCache>
            </c:strRef>
          </c:tx>
          <c:spPr>
            <a:solidFill>
              <a:schemeClr val="accent4">
                <a:lumMod val="60000"/>
              </a:schemeClr>
            </a:solidFill>
            <a:ln>
              <a:noFill/>
            </a:ln>
            <a:effectLst/>
          </c:spPr>
          <c:invertIfNegative val="0"/>
          <c:cat>
            <c:strRef>
              <c:f>'Capital Investment strategy✅'!$V$2</c:f>
              <c:strCache>
                <c:ptCount val="1"/>
                <c:pt idx="0">
                  <c:v>Number of assets </c:v>
                </c:pt>
              </c:strCache>
            </c:strRef>
          </c:cat>
          <c:val>
            <c:numRef>
              <c:f>'Capital Investment strategy✅'!$V$12</c:f>
              <c:numCache>
                <c:formatCode>General</c:formatCode>
                <c:ptCount val="1"/>
                <c:pt idx="0">
                  <c:v>2</c:v>
                </c:pt>
              </c:numCache>
            </c:numRef>
          </c:val>
          <c:extLst>
            <c:ext xmlns:c16="http://schemas.microsoft.com/office/drawing/2014/chart" uri="{C3380CC4-5D6E-409C-BE32-E72D297353CC}">
              <c16:uniqueId val="{00000009-0011-4C82-A6BF-1FB1E18EDE3A}"/>
            </c:ext>
          </c:extLst>
        </c:ser>
        <c:dLbls>
          <c:showLegendKey val="0"/>
          <c:showVal val="0"/>
          <c:showCatName val="0"/>
          <c:showSerName val="0"/>
          <c:showPercent val="0"/>
          <c:showBubbleSize val="0"/>
        </c:dLbls>
        <c:gapWidth val="267"/>
        <c:overlap val="-43"/>
        <c:axId val="865090448"/>
        <c:axId val="865068400"/>
      </c:barChart>
      <c:catAx>
        <c:axId val="865090448"/>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865068400"/>
        <c:crosses val="autoZero"/>
        <c:auto val="1"/>
        <c:lblAlgn val="ctr"/>
        <c:lblOffset val="100"/>
        <c:noMultiLvlLbl val="0"/>
      </c:catAx>
      <c:valAx>
        <c:axId val="865068400"/>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865090448"/>
        <c:crosses val="autoZero"/>
        <c:crossBetween val="between"/>
      </c:valAx>
      <c:spPr>
        <a:pattFill prst="ltDnDiag">
          <a:fgClr>
            <a:schemeClr val="dk1">
              <a:lumMod val="15000"/>
              <a:lumOff val="85000"/>
            </a:schemeClr>
          </a:fgClr>
          <a:bgClr>
            <a:schemeClr val="lt1"/>
          </a:bgClr>
        </a:patt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Shell</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#REF!</c:f>
              <c:numCache>
                <c:formatCode>General</c:formatCode>
                <c:ptCount val="1"/>
                <c:pt idx="0">
                  <c:v>1</c:v>
                </c:pt>
              </c:numCache>
            </c:numRef>
          </c:val>
          <c:extLst>
            <c:ext xmlns:c15="http://schemas.microsoft.com/office/drawing/2012/chart" uri="{02D57815-91ED-43cb-92C2-25804820EDAC}">
              <c15:filteredSeriesTitle>
                <c15:tx>
                  <c:strRef>
                    <c:extLst>
                      <c:ext uri="{02D57815-91ED-43cb-92C2-25804820EDAC}">
                        <c15:formulaRef>
                          <c15:sqref>#REF!</c15:sqref>
                        </c15:formulaRef>
                      </c:ext>
                    </c:extLst>
                    <c:strCache>
                      <c:ptCount val="1"/>
                      <c:pt idx="0">
                        <c:v>#REF!</c:v>
                      </c:pt>
                    </c:strCache>
                  </c:strRef>
                </c15:tx>
              </c15:filteredSeriesTitle>
            </c:ext>
            <c:ext xmlns:c15="http://schemas.microsoft.com/office/drawing/2012/chart" uri="{02D57815-91ED-43cb-92C2-25804820EDAC}">
              <c15:filteredCategoryTitle>
                <c15:cat>
                  <c:multiLvlStrRef>
                    <c:extLst>
                      <c:ext uri="{02D57815-91ED-43cb-92C2-25804820EDAC}">
                        <c15:formulaRef>
                          <c15:sqref>#REF!</c15:sqref>
                        </c15:formulaRef>
                      </c:ext>
                    </c:extLst>
                  </c:multiLvlStrRef>
                </c15:cat>
              </c15:filteredCategoryTitle>
            </c:ext>
            <c:ext xmlns:c16="http://schemas.microsoft.com/office/drawing/2014/chart" uri="{C3380CC4-5D6E-409C-BE32-E72D297353CC}">
              <c16:uniqueId val="{00000000-48B8-43BE-A3BD-D236D2EF50B7}"/>
            </c:ext>
          </c:extLst>
        </c:ser>
        <c:ser>
          <c:idx val="1"/>
          <c:order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#REF!</c:f>
              <c:numCache>
                <c:formatCode>General</c:formatCode>
                <c:ptCount val="1"/>
                <c:pt idx="0">
                  <c:v>1</c:v>
                </c:pt>
              </c:numCache>
            </c:numRef>
          </c:val>
          <c:extLst>
            <c:ext xmlns:c15="http://schemas.microsoft.com/office/drawing/2012/chart" uri="{02D57815-91ED-43cb-92C2-25804820EDAC}">
              <c15:filteredSeriesTitle>
                <c15:tx>
                  <c:strRef>
                    <c:extLst>
                      <c:ext uri="{02D57815-91ED-43cb-92C2-25804820EDAC}">
                        <c15:formulaRef>
                          <c15:sqref>#REF!</c15:sqref>
                        </c15:formulaRef>
                      </c:ext>
                    </c:extLst>
                    <c:strCache>
                      <c:ptCount val="1"/>
                      <c:pt idx="0">
                        <c:v>#REF!</c:v>
                      </c:pt>
                    </c:strCache>
                  </c:strRef>
                </c15:tx>
              </c15:filteredSeriesTitle>
            </c:ext>
            <c:ext xmlns:c15="http://schemas.microsoft.com/office/drawing/2012/chart" uri="{02D57815-91ED-43cb-92C2-25804820EDAC}">
              <c15:filteredCategoryTitle>
                <c15:cat>
                  <c:multiLvlStrRef>
                    <c:extLst>
                      <c:ext uri="{02D57815-91ED-43cb-92C2-25804820EDAC}">
                        <c15:formulaRef>
                          <c15:sqref>#REF!</c15:sqref>
                        </c15:formulaRef>
                      </c:ext>
                    </c:extLst>
                  </c:multiLvlStrRef>
                </c15:cat>
              </c15:filteredCategoryTitle>
            </c:ext>
            <c:ext xmlns:c16="http://schemas.microsoft.com/office/drawing/2014/chart" uri="{C3380CC4-5D6E-409C-BE32-E72D297353CC}">
              <c16:uniqueId val="{00000001-48B8-43BE-A3BD-D236D2EF50B7}"/>
            </c:ext>
          </c:extLst>
        </c:ser>
        <c:ser>
          <c:idx val="2"/>
          <c:order val="2"/>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#REF!</c:f>
              <c:numCache>
                <c:formatCode>General</c:formatCode>
                <c:ptCount val="1"/>
                <c:pt idx="0">
                  <c:v>1</c:v>
                </c:pt>
              </c:numCache>
            </c:numRef>
          </c:val>
          <c:extLst>
            <c:ext xmlns:c15="http://schemas.microsoft.com/office/drawing/2012/chart" uri="{02D57815-91ED-43cb-92C2-25804820EDAC}">
              <c15:filteredSeriesTitle>
                <c15:tx>
                  <c:strRef>
                    <c:extLst>
                      <c:ext uri="{02D57815-91ED-43cb-92C2-25804820EDAC}">
                        <c15:formulaRef>
                          <c15:sqref>#REF!</c15:sqref>
                        </c15:formulaRef>
                      </c:ext>
                    </c:extLst>
                    <c:strCache>
                      <c:ptCount val="1"/>
                      <c:pt idx="0">
                        <c:v>#REF!</c:v>
                      </c:pt>
                    </c:strCache>
                  </c:strRef>
                </c15:tx>
              </c15:filteredSeriesTitle>
            </c:ext>
            <c:ext xmlns:c15="http://schemas.microsoft.com/office/drawing/2012/chart" uri="{02D57815-91ED-43cb-92C2-25804820EDAC}">
              <c15:filteredCategoryTitle>
                <c15:cat>
                  <c:multiLvlStrRef>
                    <c:extLst>
                      <c:ext uri="{02D57815-91ED-43cb-92C2-25804820EDAC}">
                        <c15:formulaRef>
                          <c15:sqref>#REF!</c15:sqref>
                        </c15:formulaRef>
                      </c:ext>
                    </c:extLst>
                  </c:multiLvlStrRef>
                </c15:cat>
              </c15:filteredCategoryTitle>
            </c:ext>
            <c:ext xmlns:c16="http://schemas.microsoft.com/office/drawing/2014/chart" uri="{C3380CC4-5D6E-409C-BE32-E72D297353CC}">
              <c16:uniqueId val="{00000002-48B8-43BE-A3BD-D236D2EF50B7}"/>
            </c:ext>
          </c:extLst>
        </c:ser>
        <c:dLbls>
          <c:showLegendKey val="0"/>
          <c:showVal val="0"/>
          <c:showCatName val="0"/>
          <c:showSerName val="0"/>
          <c:showPercent val="0"/>
          <c:showBubbleSize val="0"/>
        </c:dLbls>
        <c:gapWidth val="100"/>
        <c:overlap val="-24"/>
        <c:axId val="1469876784"/>
        <c:axId val="1469882608"/>
      </c:barChart>
      <c:catAx>
        <c:axId val="146987678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Name</a:t>
                </a:r>
                <a:r>
                  <a:rPr lang="en-US" baseline="0"/>
                  <a:t> OF ASSET </a:t>
                </a:r>
                <a:endParaRPr lang="en-US"/>
              </a:p>
            </c:rich>
          </c:tx>
          <c:layout>
            <c:manualLayout>
              <c:xMode val="edge"/>
              <c:yMode val="edge"/>
              <c:x val="0.52269860027264814"/>
              <c:y val="0.81131885888695643"/>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69882608"/>
        <c:crosses val="autoZero"/>
        <c:auto val="1"/>
        <c:lblAlgn val="ctr"/>
        <c:lblOffset val="100"/>
        <c:noMultiLvlLbl val="0"/>
      </c:catAx>
      <c:valAx>
        <c:axId val="1469882608"/>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Age </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6987678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Total asset replacement value </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lotArea>
      <c:layout/>
      <c:barChart>
        <c:barDir val="col"/>
        <c:grouping val="percentStacked"/>
        <c:varyColors val="0"/>
        <c:ser>
          <c:idx val="0"/>
          <c:order val="0"/>
          <c:tx>
            <c:strRef>
              <c:f>'Graph for Life cycle cost'!$K$33</c:f>
              <c:strCache>
                <c:ptCount val="1"/>
                <c:pt idx="0">
                  <c:v>REPLACEMENT COST IN 10 YEAR </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'Graph for Life cycle cost'!$J$34:$J$36</c:f>
              <c:strCache>
                <c:ptCount val="3"/>
                <c:pt idx="0">
                  <c:v>SHELL</c:v>
                </c:pt>
                <c:pt idx="1">
                  <c:v>INTERIORS</c:v>
                </c:pt>
                <c:pt idx="2">
                  <c:v>SERVICES</c:v>
                </c:pt>
              </c:strCache>
            </c:strRef>
          </c:cat>
          <c:val>
            <c:numRef>
              <c:f>'Graph for Life cycle cost'!$K$34:$K$36</c:f>
              <c:numCache>
                <c:formatCode>General</c:formatCode>
                <c:ptCount val="3"/>
                <c:pt idx="0">
                  <c:v>1364812.73</c:v>
                </c:pt>
                <c:pt idx="1">
                  <c:v>67207.5</c:v>
                </c:pt>
                <c:pt idx="2">
                  <c:v>51085</c:v>
                </c:pt>
              </c:numCache>
            </c:numRef>
          </c:val>
          <c:extLst>
            <c:ext xmlns:c16="http://schemas.microsoft.com/office/drawing/2014/chart" uri="{C3380CC4-5D6E-409C-BE32-E72D297353CC}">
              <c16:uniqueId val="{00000000-2B15-40BF-A39C-C17B2855BD4F}"/>
            </c:ext>
          </c:extLst>
        </c:ser>
        <c:ser>
          <c:idx val="1"/>
          <c:order val="1"/>
          <c:tx>
            <c:strRef>
              <c:f>'Graph for Life cycle cost'!$L$33</c:f>
              <c:strCache>
                <c:ptCount val="1"/>
                <c:pt idx="0">
                  <c:v>TOTAL REPLACEMENT COST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'Graph for Life cycle cost'!$J$34:$J$36</c:f>
              <c:strCache>
                <c:ptCount val="3"/>
                <c:pt idx="0">
                  <c:v>SHELL</c:v>
                </c:pt>
                <c:pt idx="1">
                  <c:v>INTERIORS</c:v>
                </c:pt>
                <c:pt idx="2">
                  <c:v>SERVICES</c:v>
                </c:pt>
              </c:strCache>
            </c:strRef>
          </c:cat>
          <c:val>
            <c:numRef>
              <c:f>'Graph for Life cycle cost'!$L$34:$L$36</c:f>
              <c:numCache>
                <c:formatCode>General</c:formatCode>
                <c:ptCount val="3"/>
                <c:pt idx="0">
                  <c:v>13156599</c:v>
                </c:pt>
                <c:pt idx="1">
                  <c:v>604947.75</c:v>
                </c:pt>
                <c:pt idx="2">
                  <c:v>223654</c:v>
                </c:pt>
              </c:numCache>
            </c:numRef>
          </c:val>
          <c:extLst>
            <c:ext xmlns:c16="http://schemas.microsoft.com/office/drawing/2014/chart" uri="{C3380CC4-5D6E-409C-BE32-E72D297353CC}">
              <c16:uniqueId val="{00000001-2B15-40BF-A39C-C17B2855BD4F}"/>
            </c:ext>
          </c:extLst>
        </c:ser>
        <c:dLbls>
          <c:showLegendKey val="0"/>
          <c:showVal val="1"/>
          <c:showCatName val="0"/>
          <c:showSerName val="0"/>
          <c:showPercent val="0"/>
          <c:showBubbleSize val="0"/>
        </c:dLbls>
        <c:gapWidth val="95"/>
        <c:overlap val="100"/>
        <c:axId val="1170380175"/>
        <c:axId val="1170380591"/>
      </c:barChart>
      <c:catAx>
        <c:axId val="1170380175"/>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170380591"/>
        <c:crosses val="autoZero"/>
        <c:auto val="1"/>
        <c:lblAlgn val="ctr"/>
        <c:lblOffset val="100"/>
        <c:noMultiLvlLbl val="0"/>
      </c:catAx>
      <c:valAx>
        <c:axId val="1170380591"/>
        <c:scaling>
          <c:orientation val="minMax"/>
        </c:scaling>
        <c:delete val="1"/>
        <c:axPos val="l"/>
        <c:numFmt formatCode="0%" sourceLinked="1"/>
        <c:majorTickMark val="none"/>
        <c:minorTickMark val="none"/>
        <c:tickLblPos val="nextTo"/>
        <c:crossAx val="1170380175"/>
        <c:crosses val="autoZero"/>
        <c:crossBetween val="between"/>
      </c:valAx>
      <c:spPr>
        <a:pattFill prst="ltDnDiag">
          <a:fgClr>
            <a:schemeClr val="dk1">
              <a:lumMod val="15000"/>
              <a:lumOff val="85000"/>
            </a:schemeClr>
          </a:fgClr>
          <a:bgClr>
            <a:schemeClr val="lt1"/>
          </a:bgClr>
        </a:patt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303">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jpe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s>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s>
</file>

<file path=xl/drawings/_rels/drawing6.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chart" Target="../charts/chart8.xml"/><Relationship Id="rId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editAs="oneCell">
    <xdr:from>
      <xdr:col>16</xdr:col>
      <xdr:colOff>44301</xdr:colOff>
      <xdr:row>3</xdr:row>
      <xdr:rowOff>143984</xdr:rowOff>
    </xdr:from>
    <xdr:to>
      <xdr:col>16</xdr:col>
      <xdr:colOff>1539726</xdr:colOff>
      <xdr:row>3</xdr:row>
      <xdr:rowOff>1258409</xdr:rowOff>
    </xdr:to>
    <xdr:pic>
      <xdr:nvPicPr>
        <xdr:cNvPr id="3" name="Picture 2">
          <a:extLst>
            <a:ext uri="{FF2B5EF4-FFF2-40B4-BE49-F238E27FC236}">
              <a16:creationId xmlns:a16="http://schemas.microsoft.com/office/drawing/2014/main" id="{00000000-0008-0000-05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540628" y="1792675"/>
          <a:ext cx="1495425"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44302</xdr:colOff>
      <xdr:row>4</xdr:row>
      <xdr:rowOff>232587</xdr:rowOff>
    </xdr:from>
    <xdr:to>
      <xdr:col>16</xdr:col>
      <xdr:colOff>1530202</xdr:colOff>
      <xdr:row>4</xdr:row>
      <xdr:rowOff>1289862</xdr:rowOff>
    </xdr:to>
    <xdr:pic>
      <xdr:nvPicPr>
        <xdr:cNvPr id="5" name="Picture 4">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5606744" y="2658139"/>
          <a:ext cx="1485900" cy="1057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55379</xdr:colOff>
      <xdr:row>5</xdr:row>
      <xdr:rowOff>210435</xdr:rowOff>
    </xdr:from>
    <xdr:to>
      <xdr:col>16</xdr:col>
      <xdr:colOff>1539507</xdr:colOff>
      <xdr:row>5</xdr:row>
      <xdr:rowOff>1258185</xdr:rowOff>
    </xdr:to>
    <xdr:pic>
      <xdr:nvPicPr>
        <xdr:cNvPr id="6" name="Picture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617821" y="4086888"/>
          <a:ext cx="1484128" cy="1047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55377</xdr:colOff>
      <xdr:row>6</xdr:row>
      <xdr:rowOff>221511</xdr:rowOff>
    </xdr:from>
    <xdr:to>
      <xdr:col>16</xdr:col>
      <xdr:colOff>1506279</xdr:colOff>
      <xdr:row>6</xdr:row>
      <xdr:rowOff>1297836</xdr:rowOff>
    </xdr:to>
    <xdr:pic>
      <xdr:nvPicPr>
        <xdr:cNvPr id="7" name="Picture 6">
          <a:extLst>
            <a:ext uri="{FF2B5EF4-FFF2-40B4-BE49-F238E27FC236}">
              <a16:creationId xmlns:a16="http://schemas.microsoft.com/office/drawing/2014/main" id="{00000000-0008-0000-0500-000007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6517559" y="5694056"/>
          <a:ext cx="1450902" cy="107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55378</xdr:colOff>
      <xdr:row>7</xdr:row>
      <xdr:rowOff>166134</xdr:rowOff>
    </xdr:from>
    <xdr:to>
      <xdr:col>16</xdr:col>
      <xdr:colOff>1550803</xdr:colOff>
      <xdr:row>7</xdr:row>
      <xdr:rowOff>1290084</xdr:rowOff>
    </xdr:to>
    <xdr:pic>
      <xdr:nvPicPr>
        <xdr:cNvPr id="8" name="Picture 7">
          <a:extLst>
            <a:ext uri="{FF2B5EF4-FFF2-40B4-BE49-F238E27FC236}">
              <a16:creationId xmlns:a16="http://schemas.microsoft.com/office/drawing/2014/main" id="{00000000-0008-0000-0500-000008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5617820" y="6944390"/>
          <a:ext cx="1495425" cy="1123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44302</xdr:colOff>
      <xdr:row>8</xdr:row>
      <xdr:rowOff>143982</xdr:rowOff>
    </xdr:from>
    <xdr:to>
      <xdr:col>16</xdr:col>
      <xdr:colOff>1520677</xdr:colOff>
      <xdr:row>8</xdr:row>
      <xdr:rowOff>1277457</xdr:rowOff>
    </xdr:to>
    <xdr:pic>
      <xdr:nvPicPr>
        <xdr:cNvPr id="9" name="Picture 8">
          <a:extLst>
            <a:ext uri="{FF2B5EF4-FFF2-40B4-BE49-F238E27FC236}">
              <a16:creationId xmlns:a16="http://schemas.microsoft.com/office/drawing/2014/main" id="{00000000-0008-0000-0500-000009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5606744" y="8373139"/>
          <a:ext cx="1476375"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55378</xdr:colOff>
      <xdr:row>9</xdr:row>
      <xdr:rowOff>221513</xdr:rowOff>
    </xdr:from>
    <xdr:to>
      <xdr:col>16</xdr:col>
      <xdr:colOff>1539506</xdr:colOff>
      <xdr:row>9</xdr:row>
      <xdr:rowOff>1273693</xdr:rowOff>
    </xdr:to>
    <xdr:pic>
      <xdr:nvPicPr>
        <xdr:cNvPr id="10" name="Pictur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7"/>
        <a:stretch>
          <a:fillRect/>
        </a:stretch>
      </xdr:blipFill>
      <xdr:spPr>
        <a:xfrm>
          <a:off x="25617820" y="9901571"/>
          <a:ext cx="1484128" cy="1052180"/>
        </a:xfrm>
        <a:prstGeom prst="rect">
          <a:avLst/>
        </a:prstGeom>
      </xdr:spPr>
    </xdr:pic>
    <xdr:clientData/>
  </xdr:twoCellAnchor>
  <xdr:twoCellAnchor editAs="oneCell">
    <xdr:from>
      <xdr:col>16</xdr:col>
      <xdr:colOff>44302</xdr:colOff>
      <xdr:row>10</xdr:row>
      <xdr:rowOff>177209</xdr:rowOff>
    </xdr:from>
    <xdr:to>
      <xdr:col>16</xdr:col>
      <xdr:colOff>1511152</xdr:colOff>
      <xdr:row>10</xdr:row>
      <xdr:rowOff>1224959</xdr:rowOff>
    </xdr:to>
    <xdr:pic>
      <xdr:nvPicPr>
        <xdr:cNvPr id="11" name="Picture 10">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5606744" y="11308168"/>
          <a:ext cx="1466850" cy="1047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66454</xdr:colOff>
      <xdr:row>11</xdr:row>
      <xdr:rowOff>199360</xdr:rowOff>
    </xdr:from>
    <xdr:to>
      <xdr:col>16</xdr:col>
      <xdr:colOff>1523779</xdr:colOff>
      <xdr:row>11</xdr:row>
      <xdr:rowOff>1342360</xdr:rowOff>
    </xdr:to>
    <xdr:pic>
      <xdr:nvPicPr>
        <xdr:cNvPr id="12" name="Picture 11">
          <a:extLst>
            <a:ext uri="{FF2B5EF4-FFF2-40B4-BE49-F238E27FC236}">
              <a16:creationId xmlns:a16="http://schemas.microsoft.com/office/drawing/2014/main" id="{00000000-0008-0000-0500-00000C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5628896" y="12781220"/>
          <a:ext cx="1457325"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88605</xdr:colOff>
      <xdr:row>12</xdr:row>
      <xdr:rowOff>199361</xdr:rowOff>
    </xdr:from>
    <xdr:to>
      <xdr:col>16</xdr:col>
      <xdr:colOff>1526880</xdr:colOff>
      <xdr:row>12</xdr:row>
      <xdr:rowOff>1275686</xdr:rowOff>
    </xdr:to>
    <xdr:pic>
      <xdr:nvPicPr>
        <xdr:cNvPr id="13" name="Picture 12">
          <a:extLst>
            <a:ext uri="{FF2B5EF4-FFF2-40B4-BE49-F238E27FC236}">
              <a16:creationId xmlns:a16="http://schemas.microsoft.com/office/drawing/2014/main" id="{00000000-0008-0000-0500-00000D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5651047" y="14232123"/>
          <a:ext cx="1438275" cy="107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55378</xdr:colOff>
      <xdr:row>13</xdr:row>
      <xdr:rowOff>188285</xdr:rowOff>
    </xdr:from>
    <xdr:to>
      <xdr:col>16</xdr:col>
      <xdr:colOff>1541278</xdr:colOff>
      <xdr:row>13</xdr:row>
      <xdr:rowOff>1321760</xdr:rowOff>
    </xdr:to>
    <xdr:pic>
      <xdr:nvPicPr>
        <xdr:cNvPr id="14" name="Picture 13">
          <a:extLst>
            <a:ext uri="{FF2B5EF4-FFF2-40B4-BE49-F238E27FC236}">
              <a16:creationId xmlns:a16="http://schemas.microsoft.com/office/drawing/2014/main" id="{00000000-0008-0000-0500-00000E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5617820" y="15671948"/>
          <a:ext cx="1485900"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77529</xdr:colOff>
      <xdr:row>14</xdr:row>
      <xdr:rowOff>221511</xdr:rowOff>
    </xdr:from>
    <xdr:to>
      <xdr:col>16</xdr:col>
      <xdr:colOff>1506278</xdr:colOff>
      <xdr:row>14</xdr:row>
      <xdr:rowOff>1269261</xdr:rowOff>
    </xdr:to>
    <xdr:pic>
      <xdr:nvPicPr>
        <xdr:cNvPr id="15" name="Picture 14">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5639971" y="17156075"/>
          <a:ext cx="1428749" cy="1047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66452</xdr:colOff>
      <xdr:row>15</xdr:row>
      <xdr:rowOff>199360</xdr:rowOff>
    </xdr:from>
    <xdr:to>
      <xdr:col>16</xdr:col>
      <xdr:colOff>1517353</xdr:colOff>
      <xdr:row>15</xdr:row>
      <xdr:rowOff>1237585</xdr:rowOff>
    </xdr:to>
    <xdr:pic>
      <xdr:nvPicPr>
        <xdr:cNvPr id="16" name="Picture 15">
          <a:extLst>
            <a:ext uri="{FF2B5EF4-FFF2-40B4-BE49-F238E27FC236}">
              <a16:creationId xmlns:a16="http://schemas.microsoft.com/office/drawing/2014/main" id="{00000000-0008-0000-0500-000010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5628894" y="18584825"/>
          <a:ext cx="1450901" cy="1038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77529</xdr:colOff>
      <xdr:row>16</xdr:row>
      <xdr:rowOff>232587</xdr:rowOff>
    </xdr:from>
    <xdr:to>
      <xdr:col>16</xdr:col>
      <xdr:colOff>1495203</xdr:colOff>
      <xdr:row>16</xdr:row>
      <xdr:rowOff>1256857</xdr:rowOff>
    </xdr:to>
    <xdr:pic>
      <xdr:nvPicPr>
        <xdr:cNvPr id="17" name="Picture 16">
          <a:extLst>
            <a:ext uri="{FF2B5EF4-FFF2-40B4-BE49-F238E27FC236}">
              <a16:creationId xmlns:a16="http://schemas.microsoft.com/office/drawing/2014/main" id="{00000000-0008-0000-0500-000011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5639971" y="20068953"/>
          <a:ext cx="1417674" cy="10242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99681</xdr:colOff>
      <xdr:row>17</xdr:row>
      <xdr:rowOff>155058</xdr:rowOff>
    </xdr:from>
    <xdr:to>
      <xdr:col>16</xdr:col>
      <xdr:colOff>1499856</xdr:colOff>
      <xdr:row>17</xdr:row>
      <xdr:rowOff>1288533</xdr:rowOff>
    </xdr:to>
    <xdr:pic>
      <xdr:nvPicPr>
        <xdr:cNvPr id="18" name="Picture 17">
          <a:extLst>
            <a:ext uri="{FF2B5EF4-FFF2-40B4-BE49-F238E27FC236}">
              <a16:creationId xmlns:a16="http://schemas.microsoft.com/office/drawing/2014/main" id="{00000000-0008-0000-0500-000012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5662123" y="21442325"/>
          <a:ext cx="1400175"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77529</xdr:colOff>
      <xdr:row>18</xdr:row>
      <xdr:rowOff>188284</xdr:rowOff>
    </xdr:from>
    <xdr:to>
      <xdr:col>16</xdr:col>
      <xdr:colOff>1506279</xdr:colOff>
      <xdr:row>18</xdr:row>
      <xdr:rowOff>1264609</xdr:rowOff>
    </xdr:to>
    <xdr:pic>
      <xdr:nvPicPr>
        <xdr:cNvPr id="19" name="Picture 18">
          <a:extLst>
            <a:ext uri="{FF2B5EF4-FFF2-40B4-BE49-F238E27FC236}">
              <a16:creationId xmlns:a16="http://schemas.microsoft.com/office/drawing/2014/main" id="{00000000-0008-0000-0500-000013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5639971" y="22926453"/>
          <a:ext cx="1428750" cy="107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77529</xdr:colOff>
      <xdr:row>19</xdr:row>
      <xdr:rowOff>177209</xdr:rowOff>
    </xdr:from>
    <xdr:to>
      <xdr:col>16</xdr:col>
      <xdr:colOff>1487229</xdr:colOff>
      <xdr:row>19</xdr:row>
      <xdr:rowOff>1291634</xdr:rowOff>
    </xdr:to>
    <xdr:pic>
      <xdr:nvPicPr>
        <xdr:cNvPr id="20" name="Picture 19">
          <a:extLst>
            <a:ext uri="{FF2B5EF4-FFF2-40B4-BE49-F238E27FC236}">
              <a16:creationId xmlns:a16="http://schemas.microsoft.com/office/drawing/2014/main" id="{00000000-0008-0000-0500-000014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5639971" y="24366279"/>
          <a:ext cx="1409700" cy="111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1468</xdr:colOff>
      <xdr:row>20</xdr:row>
      <xdr:rowOff>71930</xdr:rowOff>
    </xdr:from>
    <xdr:to>
      <xdr:col>16</xdr:col>
      <xdr:colOff>1635757</xdr:colOff>
      <xdr:row>20</xdr:row>
      <xdr:rowOff>1246909</xdr:rowOff>
    </xdr:to>
    <xdr:pic>
      <xdr:nvPicPr>
        <xdr:cNvPr id="21" name="Picture 20">
          <a:extLst>
            <a:ext uri="{FF2B5EF4-FFF2-40B4-BE49-F238E27FC236}">
              <a16:creationId xmlns:a16="http://schemas.microsoft.com/office/drawing/2014/main" id="{00000000-0008-0000-0500-000015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6214268" y="25744403"/>
          <a:ext cx="1634289" cy="1174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55378</xdr:colOff>
      <xdr:row>21</xdr:row>
      <xdr:rowOff>243662</xdr:rowOff>
    </xdr:from>
    <xdr:to>
      <xdr:col>16</xdr:col>
      <xdr:colOff>1550803</xdr:colOff>
      <xdr:row>21</xdr:row>
      <xdr:rowOff>1281887</xdr:rowOff>
    </xdr:to>
    <xdr:pic>
      <xdr:nvPicPr>
        <xdr:cNvPr id="22" name="Picture 21">
          <a:extLst>
            <a:ext uri="{FF2B5EF4-FFF2-40B4-BE49-F238E27FC236}">
              <a16:creationId xmlns:a16="http://schemas.microsoft.com/office/drawing/2014/main" id="{00000000-0008-0000-0500-000016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6562092" y="27403519"/>
          <a:ext cx="1495425" cy="1038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66454</xdr:colOff>
      <xdr:row>23</xdr:row>
      <xdr:rowOff>199361</xdr:rowOff>
    </xdr:from>
    <xdr:to>
      <xdr:col>16</xdr:col>
      <xdr:colOff>1517356</xdr:colOff>
      <xdr:row>23</xdr:row>
      <xdr:rowOff>1294736</xdr:rowOff>
    </xdr:to>
    <xdr:pic>
      <xdr:nvPicPr>
        <xdr:cNvPr id="23" name="Picture 22">
          <a:extLst>
            <a:ext uri="{FF2B5EF4-FFF2-40B4-BE49-F238E27FC236}">
              <a16:creationId xmlns:a16="http://schemas.microsoft.com/office/drawing/2014/main" id="{00000000-0008-0000-0500-000017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5628896" y="30192035"/>
          <a:ext cx="1450902"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55376</xdr:colOff>
      <xdr:row>27</xdr:row>
      <xdr:rowOff>243662</xdr:rowOff>
    </xdr:from>
    <xdr:to>
      <xdr:col>16</xdr:col>
      <xdr:colOff>1539505</xdr:colOff>
      <xdr:row>27</xdr:row>
      <xdr:rowOff>1310462</xdr:rowOff>
    </xdr:to>
    <xdr:pic>
      <xdr:nvPicPr>
        <xdr:cNvPr id="27" name="Picture 26">
          <a:extLst>
            <a:ext uri="{FF2B5EF4-FFF2-40B4-BE49-F238E27FC236}">
              <a16:creationId xmlns:a16="http://schemas.microsoft.com/office/drawing/2014/main" id="{00000000-0008-0000-0500-00001B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5617818" y="36039941"/>
          <a:ext cx="1484129" cy="106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55378</xdr:colOff>
      <xdr:row>28</xdr:row>
      <xdr:rowOff>199360</xdr:rowOff>
    </xdr:from>
    <xdr:to>
      <xdr:col>16</xdr:col>
      <xdr:colOff>1506279</xdr:colOff>
      <xdr:row>28</xdr:row>
      <xdr:rowOff>1285210</xdr:rowOff>
    </xdr:to>
    <xdr:pic>
      <xdr:nvPicPr>
        <xdr:cNvPr id="29" name="Picture 28">
          <a:extLst>
            <a:ext uri="{FF2B5EF4-FFF2-40B4-BE49-F238E27FC236}">
              <a16:creationId xmlns:a16="http://schemas.microsoft.com/office/drawing/2014/main" id="{00000000-0008-0000-0500-00001D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5617820" y="38897441"/>
          <a:ext cx="1450901"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77529</xdr:colOff>
      <xdr:row>29</xdr:row>
      <xdr:rowOff>232587</xdr:rowOff>
    </xdr:from>
    <xdr:to>
      <xdr:col>16</xdr:col>
      <xdr:colOff>1506279</xdr:colOff>
      <xdr:row>29</xdr:row>
      <xdr:rowOff>1308912</xdr:rowOff>
    </xdr:to>
    <xdr:pic>
      <xdr:nvPicPr>
        <xdr:cNvPr id="31" name="Picture 30">
          <a:extLst>
            <a:ext uri="{FF2B5EF4-FFF2-40B4-BE49-F238E27FC236}">
              <a16:creationId xmlns:a16="http://schemas.microsoft.com/office/drawing/2014/main" id="{00000000-0008-0000-0500-00001F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5639971" y="41832471"/>
          <a:ext cx="1428750" cy="107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55378</xdr:colOff>
      <xdr:row>30</xdr:row>
      <xdr:rowOff>177210</xdr:rowOff>
    </xdr:from>
    <xdr:to>
      <xdr:col>16</xdr:col>
      <xdr:colOff>1528430</xdr:colOff>
      <xdr:row>30</xdr:row>
      <xdr:rowOff>1244010</xdr:rowOff>
    </xdr:to>
    <xdr:pic>
      <xdr:nvPicPr>
        <xdr:cNvPr id="32" name="Picture 31">
          <a:extLst>
            <a:ext uri="{FF2B5EF4-FFF2-40B4-BE49-F238E27FC236}">
              <a16:creationId xmlns:a16="http://schemas.microsoft.com/office/drawing/2014/main" id="{00000000-0008-0000-0500-0000200000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5617820" y="43227995"/>
          <a:ext cx="1473052" cy="106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66453</xdr:colOff>
      <xdr:row>31</xdr:row>
      <xdr:rowOff>188285</xdr:rowOff>
    </xdr:from>
    <xdr:to>
      <xdr:col>16</xdr:col>
      <xdr:colOff>1517354</xdr:colOff>
      <xdr:row>31</xdr:row>
      <xdr:rowOff>1283660</xdr:rowOff>
    </xdr:to>
    <xdr:pic>
      <xdr:nvPicPr>
        <xdr:cNvPr id="33" name="Picture 32">
          <a:extLst>
            <a:ext uri="{FF2B5EF4-FFF2-40B4-BE49-F238E27FC236}">
              <a16:creationId xmlns:a16="http://schemas.microsoft.com/office/drawing/2014/main" id="{00000000-0008-0000-0500-000021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26528635" y="44938467"/>
          <a:ext cx="1450901"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66454</xdr:colOff>
      <xdr:row>32</xdr:row>
      <xdr:rowOff>177210</xdr:rowOff>
    </xdr:from>
    <xdr:to>
      <xdr:col>16</xdr:col>
      <xdr:colOff>1528430</xdr:colOff>
      <xdr:row>32</xdr:row>
      <xdr:rowOff>1282110</xdr:rowOff>
    </xdr:to>
    <xdr:pic>
      <xdr:nvPicPr>
        <xdr:cNvPr id="34" name="Picture 33">
          <a:extLst>
            <a:ext uri="{FF2B5EF4-FFF2-40B4-BE49-F238E27FC236}">
              <a16:creationId xmlns:a16="http://schemas.microsoft.com/office/drawing/2014/main" id="{00000000-0008-0000-0500-000022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25628896" y="46129797"/>
          <a:ext cx="1461976" cy="1104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130168</xdr:colOff>
      <xdr:row>33</xdr:row>
      <xdr:rowOff>130088</xdr:rowOff>
    </xdr:from>
    <xdr:to>
      <xdr:col>16</xdr:col>
      <xdr:colOff>1525692</xdr:colOff>
      <xdr:row>33</xdr:row>
      <xdr:rowOff>1206413</xdr:rowOff>
    </xdr:to>
    <xdr:pic>
      <xdr:nvPicPr>
        <xdr:cNvPr id="36" name="Picture 35">
          <a:extLst>
            <a:ext uri="{FF2B5EF4-FFF2-40B4-BE49-F238E27FC236}">
              <a16:creationId xmlns:a16="http://schemas.microsoft.com/office/drawing/2014/main" id="{00000000-0008-0000-0500-000024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26342968" y="47623470"/>
          <a:ext cx="1395524" cy="107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66454</xdr:colOff>
      <xdr:row>35</xdr:row>
      <xdr:rowOff>199360</xdr:rowOff>
    </xdr:from>
    <xdr:to>
      <xdr:col>16</xdr:col>
      <xdr:colOff>1484128</xdr:colOff>
      <xdr:row>35</xdr:row>
      <xdr:rowOff>1332835</xdr:rowOff>
    </xdr:to>
    <xdr:pic>
      <xdr:nvPicPr>
        <xdr:cNvPr id="37" name="Picture 36">
          <a:extLst>
            <a:ext uri="{FF2B5EF4-FFF2-40B4-BE49-F238E27FC236}">
              <a16:creationId xmlns:a16="http://schemas.microsoft.com/office/drawing/2014/main" id="{00000000-0008-0000-0500-000025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5628896" y="50504651"/>
          <a:ext cx="1417674"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88605</xdr:colOff>
      <xdr:row>36</xdr:row>
      <xdr:rowOff>177209</xdr:rowOff>
    </xdr:from>
    <xdr:to>
      <xdr:col>16</xdr:col>
      <xdr:colOff>1506279</xdr:colOff>
      <xdr:row>36</xdr:row>
      <xdr:rowOff>1301159</xdr:rowOff>
    </xdr:to>
    <xdr:pic>
      <xdr:nvPicPr>
        <xdr:cNvPr id="38" name="Picture 37">
          <a:extLst>
            <a:ext uri="{FF2B5EF4-FFF2-40B4-BE49-F238E27FC236}">
              <a16:creationId xmlns:a16="http://schemas.microsoft.com/office/drawing/2014/main" id="{00000000-0008-0000-0500-000026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5651047" y="51933401"/>
          <a:ext cx="1417674" cy="1123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66453</xdr:colOff>
      <xdr:row>37</xdr:row>
      <xdr:rowOff>232587</xdr:rowOff>
    </xdr:from>
    <xdr:to>
      <xdr:col>16</xdr:col>
      <xdr:colOff>1506279</xdr:colOff>
      <xdr:row>37</xdr:row>
      <xdr:rowOff>1308912</xdr:rowOff>
    </xdr:to>
    <xdr:pic>
      <xdr:nvPicPr>
        <xdr:cNvPr id="39" name="Picture 38">
          <a:extLst>
            <a:ext uri="{FF2B5EF4-FFF2-40B4-BE49-F238E27FC236}">
              <a16:creationId xmlns:a16="http://schemas.microsoft.com/office/drawing/2014/main" id="{00000000-0008-0000-0500-000027000000}"/>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25628895" y="53439680"/>
          <a:ext cx="1439826" cy="107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66454</xdr:colOff>
      <xdr:row>38</xdr:row>
      <xdr:rowOff>243662</xdr:rowOff>
    </xdr:from>
    <xdr:to>
      <xdr:col>16</xdr:col>
      <xdr:colOff>1517355</xdr:colOff>
      <xdr:row>38</xdr:row>
      <xdr:rowOff>1224737</xdr:rowOff>
    </xdr:to>
    <xdr:pic>
      <xdr:nvPicPr>
        <xdr:cNvPr id="40" name="Picture 39">
          <a:extLst>
            <a:ext uri="{FF2B5EF4-FFF2-40B4-BE49-F238E27FC236}">
              <a16:creationId xmlns:a16="http://schemas.microsoft.com/office/drawing/2014/main" id="{00000000-0008-0000-0500-000028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25628896" y="54901656"/>
          <a:ext cx="1450901" cy="981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66453</xdr:colOff>
      <xdr:row>39</xdr:row>
      <xdr:rowOff>210436</xdr:rowOff>
    </xdr:from>
    <xdr:to>
      <xdr:col>16</xdr:col>
      <xdr:colOff>1539506</xdr:colOff>
      <xdr:row>39</xdr:row>
      <xdr:rowOff>1229611</xdr:rowOff>
    </xdr:to>
    <xdr:pic>
      <xdr:nvPicPr>
        <xdr:cNvPr id="41" name="Picture 40">
          <a:extLst>
            <a:ext uri="{FF2B5EF4-FFF2-40B4-BE49-F238E27FC236}">
              <a16:creationId xmlns:a16="http://schemas.microsoft.com/office/drawing/2014/main" id="{00000000-0008-0000-0500-000029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25628895" y="56319331"/>
          <a:ext cx="1473053" cy="1019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44303</xdr:colOff>
      <xdr:row>40</xdr:row>
      <xdr:rowOff>210436</xdr:rowOff>
    </xdr:from>
    <xdr:to>
      <xdr:col>16</xdr:col>
      <xdr:colOff>1517355</xdr:colOff>
      <xdr:row>40</xdr:row>
      <xdr:rowOff>1267711</xdr:rowOff>
    </xdr:to>
    <xdr:pic>
      <xdr:nvPicPr>
        <xdr:cNvPr id="42" name="Picture 41">
          <a:extLst>
            <a:ext uri="{FF2B5EF4-FFF2-40B4-BE49-F238E27FC236}">
              <a16:creationId xmlns:a16="http://schemas.microsoft.com/office/drawing/2014/main" id="{00000000-0008-0000-0500-00002A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25606745" y="57770233"/>
          <a:ext cx="1473052" cy="1057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55377</xdr:colOff>
      <xdr:row>45</xdr:row>
      <xdr:rowOff>221512</xdr:rowOff>
    </xdr:from>
    <xdr:to>
      <xdr:col>16</xdr:col>
      <xdr:colOff>1517354</xdr:colOff>
      <xdr:row>45</xdr:row>
      <xdr:rowOff>1326412</xdr:rowOff>
    </xdr:to>
    <xdr:pic>
      <xdr:nvPicPr>
        <xdr:cNvPr id="43" name="Picture 42">
          <a:extLst>
            <a:ext uri="{FF2B5EF4-FFF2-40B4-BE49-F238E27FC236}">
              <a16:creationId xmlns:a16="http://schemas.microsoft.com/office/drawing/2014/main" id="{00000000-0008-0000-0500-00002B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5617819" y="69388518"/>
          <a:ext cx="1461977" cy="1104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55378</xdr:colOff>
      <xdr:row>51</xdr:row>
      <xdr:rowOff>188285</xdr:rowOff>
    </xdr:from>
    <xdr:to>
      <xdr:col>16</xdr:col>
      <xdr:colOff>1531753</xdr:colOff>
      <xdr:row>51</xdr:row>
      <xdr:rowOff>1274135</xdr:rowOff>
    </xdr:to>
    <xdr:pic>
      <xdr:nvPicPr>
        <xdr:cNvPr id="44" name="Picture 43">
          <a:extLst>
            <a:ext uri="{FF2B5EF4-FFF2-40B4-BE49-F238E27FC236}">
              <a16:creationId xmlns:a16="http://schemas.microsoft.com/office/drawing/2014/main" id="{00000000-0008-0000-0500-00002C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25617820" y="78060698"/>
          <a:ext cx="1476375"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55377</xdr:colOff>
      <xdr:row>52</xdr:row>
      <xdr:rowOff>177209</xdr:rowOff>
    </xdr:from>
    <xdr:to>
      <xdr:col>16</xdr:col>
      <xdr:colOff>1517354</xdr:colOff>
      <xdr:row>52</xdr:row>
      <xdr:rowOff>1263059</xdr:rowOff>
    </xdr:to>
    <xdr:pic>
      <xdr:nvPicPr>
        <xdr:cNvPr id="45" name="Picture 44">
          <a:extLst>
            <a:ext uri="{FF2B5EF4-FFF2-40B4-BE49-F238E27FC236}">
              <a16:creationId xmlns:a16="http://schemas.microsoft.com/office/drawing/2014/main" id="{00000000-0008-0000-0500-00002D00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25617819" y="79500523"/>
          <a:ext cx="1461977"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66454</xdr:colOff>
      <xdr:row>55</xdr:row>
      <xdr:rowOff>210436</xdr:rowOff>
    </xdr:from>
    <xdr:to>
      <xdr:col>16</xdr:col>
      <xdr:colOff>1484128</xdr:colOff>
      <xdr:row>55</xdr:row>
      <xdr:rowOff>1296286</xdr:rowOff>
    </xdr:to>
    <xdr:pic>
      <xdr:nvPicPr>
        <xdr:cNvPr id="46" name="Picture 45">
          <a:extLst>
            <a:ext uri="{FF2B5EF4-FFF2-40B4-BE49-F238E27FC236}">
              <a16:creationId xmlns:a16="http://schemas.microsoft.com/office/drawing/2014/main" id="{00000000-0008-0000-0500-00002E00000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25628896" y="86788256"/>
          <a:ext cx="1417674"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243663</xdr:colOff>
      <xdr:row>58</xdr:row>
      <xdr:rowOff>210436</xdr:rowOff>
    </xdr:from>
    <xdr:to>
      <xdr:col>16</xdr:col>
      <xdr:colOff>1253313</xdr:colOff>
      <xdr:row>58</xdr:row>
      <xdr:rowOff>1210561</xdr:rowOff>
    </xdr:to>
    <xdr:pic>
      <xdr:nvPicPr>
        <xdr:cNvPr id="47" name="Picture 46">
          <a:extLst>
            <a:ext uri="{FF2B5EF4-FFF2-40B4-BE49-F238E27FC236}">
              <a16:creationId xmlns:a16="http://schemas.microsoft.com/office/drawing/2014/main" id="{00000000-0008-0000-0500-00002F000000}"/>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25806105" y="91140959"/>
          <a:ext cx="1009650" cy="1000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66452</xdr:colOff>
      <xdr:row>59</xdr:row>
      <xdr:rowOff>210436</xdr:rowOff>
    </xdr:from>
    <xdr:to>
      <xdr:col>16</xdr:col>
      <xdr:colOff>1473051</xdr:colOff>
      <xdr:row>59</xdr:row>
      <xdr:rowOff>1296286</xdr:rowOff>
    </xdr:to>
    <xdr:pic>
      <xdr:nvPicPr>
        <xdr:cNvPr id="48" name="Picture 47">
          <a:extLst>
            <a:ext uri="{FF2B5EF4-FFF2-40B4-BE49-F238E27FC236}">
              <a16:creationId xmlns:a16="http://schemas.microsoft.com/office/drawing/2014/main" id="{00000000-0008-0000-0500-000030000000}"/>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5628894" y="92591860"/>
          <a:ext cx="1406599" cy="1085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71437</xdr:colOff>
      <xdr:row>60</xdr:row>
      <xdr:rowOff>0</xdr:rowOff>
    </xdr:from>
    <xdr:to>
      <xdr:col>16</xdr:col>
      <xdr:colOff>1488280</xdr:colOff>
      <xdr:row>60</xdr:row>
      <xdr:rowOff>1123950</xdr:rowOff>
    </xdr:to>
    <xdr:pic>
      <xdr:nvPicPr>
        <xdr:cNvPr id="49" name="Picture 48">
          <a:extLst>
            <a:ext uri="{FF2B5EF4-FFF2-40B4-BE49-F238E27FC236}">
              <a16:creationId xmlns:a16="http://schemas.microsoft.com/office/drawing/2014/main" id="{00000000-0008-0000-0500-00003100000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26533619" y="91539580"/>
          <a:ext cx="1416843" cy="1123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71437</xdr:colOff>
      <xdr:row>60</xdr:row>
      <xdr:rowOff>178594</xdr:rowOff>
    </xdr:from>
    <xdr:to>
      <xdr:col>16</xdr:col>
      <xdr:colOff>1500187</xdr:colOff>
      <xdr:row>60</xdr:row>
      <xdr:rowOff>1283494</xdr:rowOff>
    </xdr:to>
    <xdr:pic>
      <xdr:nvPicPr>
        <xdr:cNvPr id="50" name="Picture 49">
          <a:extLst>
            <a:ext uri="{FF2B5EF4-FFF2-40B4-BE49-F238E27FC236}">
              <a16:creationId xmlns:a16="http://schemas.microsoft.com/office/drawing/2014/main" id="{00000000-0008-0000-0500-000032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5586531" y="95583375"/>
          <a:ext cx="1428750" cy="1104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59530</xdr:colOff>
      <xdr:row>61</xdr:row>
      <xdr:rowOff>166687</xdr:rowOff>
    </xdr:from>
    <xdr:to>
      <xdr:col>16</xdr:col>
      <xdr:colOff>1523999</xdr:colOff>
      <xdr:row>61</xdr:row>
      <xdr:rowOff>1233487</xdr:rowOff>
    </xdr:to>
    <xdr:pic>
      <xdr:nvPicPr>
        <xdr:cNvPr id="51" name="Picture 50">
          <a:extLst>
            <a:ext uri="{FF2B5EF4-FFF2-40B4-BE49-F238E27FC236}">
              <a16:creationId xmlns:a16="http://schemas.microsoft.com/office/drawing/2014/main" id="{00000000-0008-0000-0500-000033000000}"/>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25574624" y="97024031"/>
          <a:ext cx="1464469" cy="106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96981</xdr:colOff>
      <xdr:row>41</xdr:row>
      <xdr:rowOff>95250</xdr:rowOff>
    </xdr:from>
    <xdr:to>
      <xdr:col>16</xdr:col>
      <xdr:colOff>1565563</xdr:colOff>
      <xdr:row>41</xdr:row>
      <xdr:rowOff>1428750</xdr:rowOff>
    </xdr:to>
    <xdr:pic>
      <xdr:nvPicPr>
        <xdr:cNvPr id="2" name="Picture 1" descr="OIL PUMP,  L 5132, 115 VAC, 8 GPM">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26322481" y="58816875"/>
          <a:ext cx="1468582" cy="1333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285750</xdr:colOff>
      <xdr:row>42</xdr:row>
      <xdr:rowOff>285751</xdr:rowOff>
    </xdr:from>
    <xdr:to>
      <xdr:col>16</xdr:col>
      <xdr:colOff>876300</xdr:colOff>
      <xdr:row>43</xdr:row>
      <xdr:rowOff>27197</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44"/>
        <a:stretch>
          <a:fillRect/>
        </a:stretch>
      </xdr:blipFill>
      <xdr:spPr>
        <a:xfrm>
          <a:off x="36137850" y="56959501"/>
          <a:ext cx="590550" cy="1189246"/>
        </a:xfrm>
        <a:prstGeom prst="rect">
          <a:avLst/>
        </a:prstGeom>
      </xdr:spPr>
    </xdr:pic>
    <xdr:clientData/>
  </xdr:twoCellAnchor>
  <xdr:twoCellAnchor editAs="oneCell">
    <xdr:from>
      <xdr:col>16</xdr:col>
      <xdr:colOff>0</xdr:colOff>
      <xdr:row>53</xdr:row>
      <xdr:rowOff>0</xdr:rowOff>
    </xdr:from>
    <xdr:to>
      <xdr:col>16</xdr:col>
      <xdr:colOff>1648181</xdr:colOff>
      <xdr:row>53</xdr:row>
      <xdr:rowOff>1412875</xdr:rowOff>
    </xdr:to>
    <xdr:pic>
      <xdr:nvPicPr>
        <xdr:cNvPr id="52" name="Picture 51">
          <a:extLst>
            <a:ext uri="{FF2B5EF4-FFF2-40B4-BE49-F238E27FC236}">
              <a16:creationId xmlns:a16="http://schemas.microsoft.com/office/drawing/2014/main" id="{00000000-0008-0000-0500-000034000000}"/>
            </a:ext>
          </a:extLst>
        </xdr:cNvPr>
        <xdr:cNvPicPr>
          <a:picLocks noChangeAspect="1"/>
        </xdr:cNvPicPr>
      </xdr:nvPicPr>
      <xdr:blipFill>
        <a:blip xmlns:r="http://schemas.openxmlformats.org/officeDocument/2006/relationships" r:embed="rId45"/>
        <a:stretch>
          <a:fillRect/>
        </a:stretch>
      </xdr:blipFill>
      <xdr:spPr>
        <a:xfrm>
          <a:off x="26225500" y="77501750"/>
          <a:ext cx="1646449" cy="1412875"/>
        </a:xfrm>
        <a:prstGeom prst="rect">
          <a:avLst/>
        </a:prstGeom>
      </xdr:spPr>
    </xdr:pic>
    <xdr:clientData/>
  </xdr:twoCellAnchor>
  <xdr:twoCellAnchor editAs="oneCell">
    <xdr:from>
      <xdr:col>16</xdr:col>
      <xdr:colOff>32765</xdr:colOff>
      <xdr:row>44</xdr:row>
      <xdr:rowOff>142875</xdr:rowOff>
    </xdr:from>
    <xdr:to>
      <xdr:col>16</xdr:col>
      <xdr:colOff>1636857</xdr:colOff>
      <xdr:row>44</xdr:row>
      <xdr:rowOff>1274865</xdr:rowOff>
    </xdr:to>
    <xdr:pic>
      <xdr:nvPicPr>
        <xdr:cNvPr id="53" name="Picture 52">
          <a:extLst>
            <a:ext uri="{FF2B5EF4-FFF2-40B4-BE49-F238E27FC236}">
              <a16:creationId xmlns:a16="http://schemas.microsoft.com/office/drawing/2014/main" id="{00000000-0008-0000-0500-000035000000}"/>
            </a:ext>
          </a:extLst>
        </xdr:cNvPr>
        <xdr:cNvPicPr>
          <a:picLocks noChangeAspect="1"/>
        </xdr:cNvPicPr>
      </xdr:nvPicPr>
      <xdr:blipFill>
        <a:blip xmlns:r="http://schemas.openxmlformats.org/officeDocument/2006/relationships" r:embed="rId46"/>
        <a:stretch>
          <a:fillRect/>
        </a:stretch>
      </xdr:blipFill>
      <xdr:spPr>
        <a:xfrm>
          <a:off x="26258265" y="64643000"/>
          <a:ext cx="1602360" cy="1131990"/>
        </a:xfrm>
        <a:prstGeom prst="rect">
          <a:avLst/>
        </a:prstGeom>
      </xdr:spPr>
    </xdr:pic>
    <xdr:clientData/>
  </xdr:twoCellAnchor>
  <xdr:twoCellAnchor editAs="oneCell">
    <xdr:from>
      <xdr:col>16</xdr:col>
      <xdr:colOff>254000</xdr:colOff>
      <xdr:row>43</xdr:row>
      <xdr:rowOff>111125</xdr:rowOff>
    </xdr:from>
    <xdr:to>
      <xdr:col>16</xdr:col>
      <xdr:colOff>1349375</xdr:colOff>
      <xdr:row>43</xdr:row>
      <xdr:rowOff>1365250</xdr:rowOff>
    </xdr:to>
    <xdr:pic>
      <xdr:nvPicPr>
        <xdr:cNvPr id="56" name="Picture 55">
          <a:extLst>
            <a:ext uri="{FF2B5EF4-FFF2-40B4-BE49-F238E27FC236}">
              <a16:creationId xmlns:a16="http://schemas.microsoft.com/office/drawing/2014/main" id="{00000000-0008-0000-0500-000038000000}"/>
            </a:ext>
          </a:extLst>
        </xdr:cNvPr>
        <xdr:cNvPicPr>
          <a:picLocks noChangeAspect="1"/>
        </xdr:cNvPicPr>
      </xdr:nvPicPr>
      <xdr:blipFill>
        <a:blip xmlns:r="http://schemas.openxmlformats.org/officeDocument/2006/relationships" r:embed="rId47"/>
        <a:stretch>
          <a:fillRect/>
        </a:stretch>
      </xdr:blipFill>
      <xdr:spPr>
        <a:xfrm>
          <a:off x="26479500" y="63166625"/>
          <a:ext cx="1095375" cy="1254125"/>
        </a:xfrm>
        <a:prstGeom prst="rect">
          <a:avLst/>
        </a:prstGeom>
      </xdr:spPr>
    </xdr:pic>
    <xdr:clientData/>
  </xdr:twoCellAnchor>
  <xdr:twoCellAnchor editAs="oneCell">
    <xdr:from>
      <xdr:col>16</xdr:col>
      <xdr:colOff>44824</xdr:colOff>
      <xdr:row>62</xdr:row>
      <xdr:rowOff>98714</xdr:rowOff>
    </xdr:from>
    <xdr:to>
      <xdr:col>16</xdr:col>
      <xdr:colOff>1634836</xdr:colOff>
      <xdr:row>63</xdr:row>
      <xdr:rowOff>17134</xdr:rowOff>
    </xdr:to>
    <xdr:pic>
      <xdr:nvPicPr>
        <xdr:cNvPr id="54" name="Picture 53">
          <a:extLst>
            <a:ext uri="{FF2B5EF4-FFF2-40B4-BE49-F238E27FC236}">
              <a16:creationId xmlns:a16="http://schemas.microsoft.com/office/drawing/2014/main" id="{00000000-0008-0000-0500-000036000000}"/>
            </a:ext>
          </a:extLst>
        </xdr:cNvPr>
        <xdr:cNvPicPr>
          <a:picLocks noChangeAspect="1"/>
        </xdr:cNvPicPr>
      </xdr:nvPicPr>
      <xdr:blipFill>
        <a:blip xmlns:r="http://schemas.openxmlformats.org/officeDocument/2006/relationships" r:embed="rId48"/>
        <a:stretch>
          <a:fillRect/>
        </a:stretch>
      </xdr:blipFill>
      <xdr:spPr>
        <a:xfrm>
          <a:off x="26517600" y="95608690"/>
          <a:ext cx="1582678" cy="1370704"/>
        </a:xfrm>
        <a:prstGeom prst="rect">
          <a:avLst/>
        </a:prstGeom>
      </xdr:spPr>
    </xdr:pic>
    <xdr:clientData/>
  </xdr:twoCellAnchor>
  <xdr:twoCellAnchor editAs="oneCell">
    <xdr:from>
      <xdr:col>16</xdr:col>
      <xdr:colOff>21773</xdr:colOff>
      <xdr:row>62</xdr:row>
      <xdr:rowOff>1447799</xdr:rowOff>
    </xdr:from>
    <xdr:to>
      <xdr:col>16</xdr:col>
      <xdr:colOff>1633725</xdr:colOff>
      <xdr:row>63</xdr:row>
      <xdr:rowOff>1208313</xdr:rowOff>
    </xdr:to>
    <xdr:pic>
      <xdr:nvPicPr>
        <xdr:cNvPr id="57" name="Picture 56">
          <a:extLst>
            <a:ext uri="{FF2B5EF4-FFF2-40B4-BE49-F238E27FC236}">
              <a16:creationId xmlns:a16="http://schemas.microsoft.com/office/drawing/2014/main" id="{00000000-0008-0000-0500-000039000000}"/>
            </a:ext>
          </a:extLst>
        </xdr:cNvPr>
        <xdr:cNvPicPr>
          <a:picLocks noChangeAspect="1"/>
        </xdr:cNvPicPr>
      </xdr:nvPicPr>
      <xdr:blipFill>
        <a:blip xmlns:r="http://schemas.openxmlformats.org/officeDocument/2006/relationships" r:embed="rId49"/>
        <a:stretch>
          <a:fillRect/>
        </a:stretch>
      </xdr:blipFill>
      <xdr:spPr>
        <a:xfrm>
          <a:off x="26278116" y="96501856"/>
          <a:ext cx="1602056" cy="1208315"/>
        </a:xfrm>
        <a:prstGeom prst="rect">
          <a:avLst/>
        </a:prstGeom>
      </xdr:spPr>
    </xdr:pic>
    <xdr:clientData/>
  </xdr:twoCellAnchor>
  <xdr:twoCellAnchor editAs="oneCell">
    <xdr:from>
      <xdr:col>16</xdr:col>
      <xdr:colOff>21773</xdr:colOff>
      <xdr:row>63</xdr:row>
      <xdr:rowOff>1436155</xdr:rowOff>
    </xdr:from>
    <xdr:to>
      <xdr:col>16</xdr:col>
      <xdr:colOff>1589314</xdr:colOff>
      <xdr:row>64</xdr:row>
      <xdr:rowOff>1241478</xdr:rowOff>
    </xdr:to>
    <xdr:pic>
      <xdr:nvPicPr>
        <xdr:cNvPr id="58" name="Picture 57">
          <a:extLst>
            <a:ext uri="{FF2B5EF4-FFF2-40B4-BE49-F238E27FC236}">
              <a16:creationId xmlns:a16="http://schemas.microsoft.com/office/drawing/2014/main" id="{00000000-0008-0000-0500-00003A000000}"/>
            </a:ext>
          </a:extLst>
        </xdr:cNvPr>
        <xdr:cNvPicPr>
          <a:picLocks noChangeAspect="1"/>
        </xdr:cNvPicPr>
      </xdr:nvPicPr>
      <xdr:blipFill>
        <a:blip xmlns:r="http://schemas.openxmlformats.org/officeDocument/2006/relationships" r:embed="rId50"/>
        <a:stretch>
          <a:fillRect/>
        </a:stretch>
      </xdr:blipFill>
      <xdr:spPr>
        <a:xfrm>
          <a:off x="31097518" y="99096846"/>
          <a:ext cx="1567541" cy="1260049"/>
        </a:xfrm>
        <a:prstGeom prst="rect">
          <a:avLst/>
        </a:prstGeom>
      </xdr:spPr>
    </xdr:pic>
    <xdr:clientData/>
  </xdr:twoCellAnchor>
  <xdr:twoCellAnchor editAs="oneCell">
    <xdr:from>
      <xdr:col>16</xdr:col>
      <xdr:colOff>119743</xdr:colOff>
      <xdr:row>56</xdr:row>
      <xdr:rowOff>21772</xdr:rowOff>
    </xdr:from>
    <xdr:to>
      <xdr:col>16</xdr:col>
      <xdr:colOff>1230086</xdr:colOff>
      <xdr:row>56</xdr:row>
      <xdr:rowOff>1422357</xdr:rowOff>
    </xdr:to>
    <xdr:pic>
      <xdr:nvPicPr>
        <xdr:cNvPr id="59" name="Picture 58">
          <a:extLst>
            <a:ext uri="{FF2B5EF4-FFF2-40B4-BE49-F238E27FC236}">
              <a16:creationId xmlns:a16="http://schemas.microsoft.com/office/drawing/2014/main" id="{00000000-0008-0000-0500-00003B000000}"/>
            </a:ext>
          </a:extLst>
        </xdr:cNvPr>
        <xdr:cNvPicPr>
          <a:picLocks noChangeAspect="1"/>
        </xdr:cNvPicPr>
      </xdr:nvPicPr>
      <xdr:blipFill>
        <a:blip xmlns:r="http://schemas.openxmlformats.org/officeDocument/2006/relationships" r:embed="rId51"/>
        <a:stretch>
          <a:fillRect/>
        </a:stretch>
      </xdr:blipFill>
      <xdr:spPr>
        <a:xfrm>
          <a:off x="26376086" y="84941229"/>
          <a:ext cx="1110343" cy="1400585"/>
        </a:xfrm>
        <a:prstGeom prst="rect">
          <a:avLst/>
        </a:prstGeom>
      </xdr:spPr>
    </xdr:pic>
    <xdr:clientData/>
  </xdr:twoCellAnchor>
  <xdr:twoCellAnchor editAs="oneCell">
    <xdr:from>
      <xdr:col>16</xdr:col>
      <xdr:colOff>206062</xdr:colOff>
      <xdr:row>46</xdr:row>
      <xdr:rowOff>27709</xdr:rowOff>
    </xdr:from>
    <xdr:to>
      <xdr:col>16</xdr:col>
      <xdr:colOff>1510145</xdr:colOff>
      <xdr:row>46</xdr:row>
      <xdr:rowOff>1406200</xdr:rowOff>
    </xdr:to>
    <xdr:pic>
      <xdr:nvPicPr>
        <xdr:cNvPr id="62" name="Picture 61">
          <a:extLst>
            <a:ext uri="{FF2B5EF4-FFF2-40B4-BE49-F238E27FC236}">
              <a16:creationId xmlns:a16="http://schemas.microsoft.com/office/drawing/2014/main" id="{00000000-0008-0000-0500-00003E000000}"/>
            </a:ext>
          </a:extLst>
        </xdr:cNvPr>
        <xdr:cNvPicPr>
          <a:picLocks noChangeAspect="1"/>
        </xdr:cNvPicPr>
      </xdr:nvPicPr>
      <xdr:blipFill>
        <a:blip xmlns:r="http://schemas.openxmlformats.org/officeDocument/2006/relationships" r:embed="rId52"/>
        <a:stretch>
          <a:fillRect/>
        </a:stretch>
      </xdr:blipFill>
      <xdr:spPr>
        <a:xfrm>
          <a:off x="26668244" y="68053527"/>
          <a:ext cx="1304083" cy="1378491"/>
        </a:xfrm>
        <a:prstGeom prst="rect">
          <a:avLst/>
        </a:prstGeom>
      </xdr:spPr>
    </xdr:pic>
    <xdr:clientData/>
  </xdr:twoCellAnchor>
  <xdr:twoCellAnchor editAs="oneCell">
    <xdr:from>
      <xdr:col>16</xdr:col>
      <xdr:colOff>112817</xdr:colOff>
      <xdr:row>24</xdr:row>
      <xdr:rowOff>157350</xdr:rowOff>
    </xdr:from>
    <xdr:to>
      <xdr:col>16</xdr:col>
      <xdr:colOff>1684940</xdr:colOff>
      <xdr:row>24</xdr:row>
      <xdr:rowOff>1418111</xdr:rowOff>
    </xdr:to>
    <xdr:pic>
      <xdr:nvPicPr>
        <xdr:cNvPr id="64" name="Picture 63">
          <a:extLst>
            <a:ext uri="{FF2B5EF4-FFF2-40B4-BE49-F238E27FC236}">
              <a16:creationId xmlns:a16="http://schemas.microsoft.com/office/drawing/2014/main" id="{00000000-0008-0000-0500-000040000000}"/>
            </a:ext>
          </a:extLst>
        </xdr:cNvPr>
        <xdr:cNvPicPr>
          <a:picLocks noChangeAspect="1"/>
        </xdr:cNvPicPr>
      </xdr:nvPicPr>
      <xdr:blipFill>
        <a:blip xmlns:r="http://schemas.openxmlformats.org/officeDocument/2006/relationships" r:embed="rId53"/>
        <a:stretch>
          <a:fillRect/>
        </a:stretch>
      </xdr:blipFill>
      <xdr:spPr>
        <a:xfrm>
          <a:off x="26619531" y="31660607"/>
          <a:ext cx="1562227" cy="1260761"/>
        </a:xfrm>
        <a:prstGeom prst="rect">
          <a:avLst/>
        </a:prstGeom>
      </xdr:spPr>
    </xdr:pic>
    <xdr:clientData/>
  </xdr:twoCellAnchor>
  <xdr:twoCellAnchor editAs="oneCell">
    <xdr:from>
      <xdr:col>16</xdr:col>
      <xdr:colOff>232558</xdr:colOff>
      <xdr:row>49</xdr:row>
      <xdr:rowOff>51184</xdr:rowOff>
    </xdr:from>
    <xdr:to>
      <xdr:col>16</xdr:col>
      <xdr:colOff>1277587</xdr:colOff>
      <xdr:row>50</xdr:row>
      <xdr:rowOff>17926</xdr:rowOff>
    </xdr:to>
    <xdr:pic>
      <xdr:nvPicPr>
        <xdr:cNvPr id="65" name="Picture 64">
          <a:extLst>
            <a:ext uri="{FF2B5EF4-FFF2-40B4-BE49-F238E27FC236}">
              <a16:creationId xmlns:a16="http://schemas.microsoft.com/office/drawing/2014/main" id="{00000000-0008-0000-0500-000041000000}"/>
            </a:ext>
          </a:extLst>
        </xdr:cNvPr>
        <xdr:cNvPicPr>
          <a:picLocks noChangeAspect="1"/>
        </xdr:cNvPicPr>
      </xdr:nvPicPr>
      <xdr:blipFill>
        <a:blip xmlns:r="http://schemas.openxmlformats.org/officeDocument/2006/relationships" r:embed="rId54"/>
        <a:stretch>
          <a:fillRect/>
        </a:stretch>
      </xdr:blipFill>
      <xdr:spPr>
        <a:xfrm>
          <a:off x="26694740" y="72441184"/>
          <a:ext cx="1045029" cy="1421469"/>
        </a:xfrm>
        <a:prstGeom prst="rect">
          <a:avLst/>
        </a:prstGeom>
      </xdr:spPr>
    </xdr:pic>
    <xdr:clientData/>
  </xdr:twoCellAnchor>
  <xdr:twoCellAnchor editAs="oneCell">
    <xdr:from>
      <xdr:col>16</xdr:col>
      <xdr:colOff>141515</xdr:colOff>
      <xdr:row>50</xdr:row>
      <xdr:rowOff>43543</xdr:rowOff>
    </xdr:from>
    <xdr:to>
      <xdr:col>16</xdr:col>
      <xdr:colOff>1274618</xdr:colOff>
      <xdr:row>51</xdr:row>
      <xdr:rowOff>13854</xdr:rowOff>
    </xdr:to>
    <xdr:pic>
      <xdr:nvPicPr>
        <xdr:cNvPr id="66" name="Picture 65">
          <a:extLst>
            <a:ext uri="{FF2B5EF4-FFF2-40B4-BE49-F238E27FC236}">
              <a16:creationId xmlns:a16="http://schemas.microsoft.com/office/drawing/2014/main" id="{00000000-0008-0000-0500-000042000000}"/>
            </a:ext>
          </a:extLst>
        </xdr:cNvPr>
        <xdr:cNvPicPr>
          <a:picLocks noChangeAspect="1"/>
        </xdr:cNvPicPr>
      </xdr:nvPicPr>
      <xdr:blipFill>
        <a:blip xmlns:r="http://schemas.openxmlformats.org/officeDocument/2006/relationships" r:embed="rId55"/>
        <a:stretch>
          <a:fillRect/>
        </a:stretch>
      </xdr:blipFill>
      <xdr:spPr>
        <a:xfrm>
          <a:off x="26354315" y="73888270"/>
          <a:ext cx="1133103" cy="1425039"/>
        </a:xfrm>
        <a:prstGeom prst="rect">
          <a:avLst/>
        </a:prstGeom>
      </xdr:spPr>
    </xdr:pic>
    <xdr:clientData/>
  </xdr:twoCellAnchor>
  <xdr:twoCellAnchor editAs="oneCell">
    <xdr:from>
      <xdr:col>16</xdr:col>
      <xdr:colOff>0</xdr:colOff>
      <xdr:row>26</xdr:row>
      <xdr:rowOff>0</xdr:rowOff>
    </xdr:from>
    <xdr:to>
      <xdr:col>16</xdr:col>
      <xdr:colOff>900545</xdr:colOff>
      <xdr:row>27</xdr:row>
      <xdr:rowOff>2457</xdr:rowOff>
    </xdr:to>
    <xdr:pic>
      <xdr:nvPicPr>
        <xdr:cNvPr id="24" name="Picture 23">
          <a:extLst>
            <a:ext uri="{FF2B5EF4-FFF2-40B4-BE49-F238E27FC236}">
              <a16:creationId xmlns:a16="http://schemas.microsoft.com/office/drawing/2014/main" id="{00000000-0008-0000-0500-000018000000}"/>
            </a:ext>
          </a:extLst>
        </xdr:cNvPr>
        <xdr:cNvPicPr>
          <a:picLocks noChangeAspect="1"/>
        </xdr:cNvPicPr>
      </xdr:nvPicPr>
      <xdr:blipFill>
        <a:blip xmlns:r="http://schemas.openxmlformats.org/officeDocument/2006/relationships" r:embed="rId56"/>
        <a:stretch>
          <a:fillRect/>
        </a:stretch>
      </xdr:blipFill>
      <xdr:spPr>
        <a:xfrm>
          <a:off x="26212800" y="34400836"/>
          <a:ext cx="900545" cy="1451698"/>
        </a:xfrm>
        <a:prstGeom prst="rect">
          <a:avLst/>
        </a:prstGeom>
      </xdr:spPr>
    </xdr:pic>
    <xdr:clientData/>
  </xdr:twoCellAnchor>
  <xdr:twoCellAnchor editAs="oneCell">
    <xdr:from>
      <xdr:col>16</xdr:col>
      <xdr:colOff>124690</xdr:colOff>
      <xdr:row>25</xdr:row>
      <xdr:rowOff>235527</xdr:rowOff>
    </xdr:from>
    <xdr:to>
      <xdr:col>16</xdr:col>
      <xdr:colOff>1537855</xdr:colOff>
      <xdr:row>25</xdr:row>
      <xdr:rowOff>1311852</xdr:rowOff>
    </xdr:to>
    <xdr:pic>
      <xdr:nvPicPr>
        <xdr:cNvPr id="25" name="Picture 24">
          <a:extLst>
            <a:ext uri="{FF2B5EF4-FFF2-40B4-BE49-F238E27FC236}">
              <a16:creationId xmlns:a16="http://schemas.microsoft.com/office/drawing/2014/main" id="{00000000-0008-0000-0500-000019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26337490" y="33181636"/>
          <a:ext cx="1413165" cy="107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41566</xdr:colOff>
      <xdr:row>48</xdr:row>
      <xdr:rowOff>41563</xdr:rowOff>
    </xdr:from>
    <xdr:to>
      <xdr:col>16</xdr:col>
      <xdr:colOff>1648692</xdr:colOff>
      <xdr:row>48</xdr:row>
      <xdr:rowOff>1335678</xdr:rowOff>
    </xdr:to>
    <xdr:pic>
      <xdr:nvPicPr>
        <xdr:cNvPr id="35" name="Picture 34">
          <a:extLst>
            <a:ext uri="{FF2B5EF4-FFF2-40B4-BE49-F238E27FC236}">
              <a16:creationId xmlns:a16="http://schemas.microsoft.com/office/drawing/2014/main" id="{00000000-0008-0000-0500-000023000000}"/>
            </a:ext>
          </a:extLst>
        </xdr:cNvPr>
        <xdr:cNvPicPr>
          <a:picLocks noChangeAspect="1"/>
        </xdr:cNvPicPr>
      </xdr:nvPicPr>
      <xdr:blipFill>
        <a:blip xmlns:r="http://schemas.openxmlformats.org/officeDocument/2006/relationships" r:embed="rId57"/>
        <a:stretch>
          <a:fillRect/>
        </a:stretch>
      </xdr:blipFill>
      <xdr:spPr>
        <a:xfrm>
          <a:off x="26254366" y="70976836"/>
          <a:ext cx="1607126" cy="1294115"/>
        </a:xfrm>
        <a:prstGeom prst="rect">
          <a:avLst/>
        </a:prstGeom>
      </xdr:spPr>
    </xdr:pic>
    <xdr:clientData/>
  </xdr:twoCellAnchor>
  <xdr:twoCellAnchor editAs="oneCell">
    <xdr:from>
      <xdr:col>16</xdr:col>
      <xdr:colOff>100446</xdr:colOff>
      <xdr:row>54</xdr:row>
      <xdr:rowOff>31173</xdr:rowOff>
    </xdr:from>
    <xdr:to>
      <xdr:col>16</xdr:col>
      <xdr:colOff>1671713</xdr:colOff>
      <xdr:row>55</xdr:row>
      <xdr:rowOff>31174</xdr:rowOff>
    </xdr:to>
    <xdr:pic>
      <xdr:nvPicPr>
        <xdr:cNvPr id="63" name="Picture 62">
          <a:extLst>
            <a:ext uri="{FF2B5EF4-FFF2-40B4-BE49-F238E27FC236}">
              <a16:creationId xmlns:a16="http://schemas.microsoft.com/office/drawing/2014/main" id="{00000000-0008-0000-0500-00003F000000}"/>
            </a:ext>
          </a:extLst>
        </xdr:cNvPr>
        <xdr:cNvPicPr>
          <a:picLocks noChangeAspect="1"/>
        </xdr:cNvPicPr>
      </xdr:nvPicPr>
      <xdr:blipFill>
        <a:blip xmlns:r="http://schemas.openxmlformats.org/officeDocument/2006/relationships" r:embed="rId58"/>
        <a:stretch>
          <a:fillRect/>
        </a:stretch>
      </xdr:blipFill>
      <xdr:spPr>
        <a:xfrm>
          <a:off x="29608896" y="82746273"/>
          <a:ext cx="1569535" cy="1447801"/>
        </a:xfrm>
        <a:prstGeom prst="rect">
          <a:avLst/>
        </a:prstGeom>
      </xdr:spPr>
    </xdr:pic>
    <xdr:clientData/>
  </xdr:twoCellAnchor>
  <xdr:twoCellAnchor editAs="oneCell">
    <xdr:from>
      <xdr:col>16</xdr:col>
      <xdr:colOff>97511</xdr:colOff>
      <xdr:row>34</xdr:row>
      <xdr:rowOff>227071</xdr:rowOff>
    </xdr:from>
    <xdr:to>
      <xdr:col>16</xdr:col>
      <xdr:colOff>1493035</xdr:colOff>
      <xdr:row>34</xdr:row>
      <xdr:rowOff>1303396</xdr:rowOff>
    </xdr:to>
    <xdr:pic>
      <xdr:nvPicPr>
        <xdr:cNvPr id="30" name="Picture 29">
          <a:extLst>
            <a:ext uri="{FF2B5EF4-FFF2-40B4-BE49-F238E27FC236}">
              <a16:creationId xmlns:a16="http://schemas.microsoft.com/office/drawing/2014/main" id="{00000000-0008-0000-0500-00001E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26604225" y="49103928"/>
          <a:ext cx="1395524" cy="107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228601</xdr:colOff>
      <xdr:row>3</xdr:row>
      <xdr:rowOff>53340</xdr:rowOff>
    </xdr:from>
    <xdr:to>
      <xdr:col>5</xdr:col>
      <xdr:colOff>434341</xdr:colOff>
      <xdr:row>12</xdr:row>
      <xdr:rowOff>55682</xdr:rowOff>
    </xdr:to>
    <xdr:graphicFrame macro="">
      <xdr:nvGraphicFramePr>
        <xdr:cNvPr id="2" name="Chart 1">
          <a:extLst>
            <a:ext uri="{FF2B5EF4-FFF2-40B4-BE49-F238E27FC236}">
              <a16:creationId xmlns:a16="http://schemas.microsoft.com/office/drawing/2014/main" id="{00000000-0008-0000-02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563880</xdr:colOff>
      <xdr:row>13</xdr:row>
      <xdr:rowOff>121920</xdr:rowOff>
    </xdr:from>
    <xdr:to>
      <xdr:col>5</xdr:col>
      <xdr:colOff>432710</xdr:colOff>
      <xdr:row>25</xdr:row>
      <xdr:rowOff>99060</xdr:rowOff>
    </xdr:to>
    <xdr:graphicFrame macro="">
      <xdr:nvGraphicFramePr>
        <xdr:cNvPr id="3" name="Chart 2">
          <a:extLst>
            <a:ext uri="{FF2B5EF4-FFF2-40B4-BE49-F238E27FC236}">
              <a16:creationId xmlns:a16="http://schemas.microsoft.com/office/drawing/2014/main" id="{00000000-0008-0000-02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11</xdr:col>
      <xdr:colOff>111832</xdr:colOff>
      <xdr:row>8</xdr:row>
      <xdr:rowOff>132841</xdr:rowOff>
    </xdr:from>
    <xdr:to>
      <xdr:col>18</xdr:col>
      <xdr:colOff>112920</xdr:colOff>
      <xdr:row>39</xdr:row>
      <xdr:rowOff>193998</xdr:rowOff>
    </xdr:to>
    <xdr:graphicFrame macro="">
      <xdr:nvGraphicFramePr>
        <xdr:cNvPr id="2" name="Chart 1">
          <a:extLst>
            <a:ext uri="{FF2B5EF4-FFF2-40B4-BE49-F238E27FC236}">
              <a16:creationId xmlns:a16="http://schemas.microsoft.com/office/drawing/2014/main" id="{00000000-0008-0000-0C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18</xdr:col>
      <xdr:colOff>217075</xdr:colOff>
      <xdr:row>8</xdr:row>
      <xdr:rowOff>145357</xdr:rowOff>
    </xdr:from>
    <xdr:to>
      <xdr:col>25</xdr:col>
      <xdr:colOff>512910</xdr:colOff>
      <xdr:row>40</xdr:row>
      <xdr:rowOff>48026</xdr:rowOff>
    </xdr:to>
    <xdr:graphicFrame macro="">
      <xdr:nvGraphicFramePr>
        <xdr:cNvPr id="3" name="Chart 2">
          <a:extLst>
            <a:ext uri="{FF2B5EF4-FFF2-40B4-BE49-F238E27FC236}">
              <a16:creationId xmlns:a16="http://schemas.microsoft.com/office/drawing/2014/main" id="{A64F0D98-15DA-4D4E-FFEB-6A02D14823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152399</xdr:colOff>
      <xdr:row>41</xdr:row>
      <xdr:rowOff>108857</xdr:rowOff>
    </xdr:from>
    <xdr:to>
      <xdr:col>18</xdr:col>
      <xdr:colOff>152399</xdr:colOff>
      <xdr:row>53</xdr:row>
      <xdr:rowOff>108857</xdr:rowOff>
    </xdr:to>
    <xdr:graphicFrame macro="">
      <xdr:nvGraphicFramePr>
        <xdr:cNvPr id="4" name="Chart 3">
          <a:extLst>
            <a:ext uri="{FF2B5EF4-FFF2-40B4-BE49-F238E27FC236}">
              <a16:creationId xmlns:a16="http://schemas.microsoft.com/office/drawing/2014/main" id="{7A69524F-C3BD-3A40-214E-CC5126671D6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16</xdr:col>
      <xdr:colOff>345139</xdr:colOff>
      <xdr:row>13</xdr:row>
      <xdr:rowOff>0</xdr:rowOff>
    </xdr:from>
    <xdr:to>
      <xdr:col>25</xdr:col>
      <xdr:colOff>394445</xdr:colOff>
      <xdr:row>28</xdr:row>
      <xdr:rowOff>53788</xdr:rowOff>
    </xdr:to>
    <xdr:graphicFrame macro="">
      <xdr:nvGraphicFramePr>
        <xdr:cNvPr id="2" name="Chart 1">
          <a:extLst>
            <a:ext uri="{FF2B5EF4-FFF2-40B4-BE49-F238E27FC236}">
              <a16:creationId xmlns:a16="http://schemas.microsoft.com/office/drawing/2014/main" id="{B4104ED5-318D-0E56-0D04-BAE4F8D1C6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430695</xdr:colOff>
      <xdr:row>29</xdr:row>
      <xdr:rowOff>129207</xdr:rowOff>
    </xdr:from>
    <xdr:to>
      <xdr:col>22</xdr:col>
      <xdr:colOff>728868</xdr:colOff>
      <xdr:row>44</xdr:row>
      <xdr:rowOff>89451</xdr:rowOff>
    </xdr:to>
    <xdr:graphicFrame macro="">
      <xdr:nvGraphicFramePr>
        <xdr:cNvPr id="3" name="Chart 2">
          <a:extLst>
            <a:ext uri="{FF2B5EF4-FFF2-40B4-BE49-F238E27FC236}">
              <a16:creationId xmlns:a16="http://schemas.microsoft.com/office/drawing/2014/main" id="{D61118A9-4E8B-DF3A-F37F-CC78D6854B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97971</xdr:colOff>
      <xdr:row>1</xdr:row>
      <xdr:rowOff>32658</xdr:rowOff>
    </xdr:from>
    <xdr:to>
      <xdr:col>12</xdr:col>
      <xdr:colOff>518596</xdr:colOff>
      <xdr:row>18</xdr:row>
      <xdr:rowOff>102152</xdr:rowOff>
    </xdr:to>
    <xdr:pic>
      <xdr:nvPicPr>
        <xdr:cNvPr id="2" name="Picture 1" descr="Chart&#10;&#10;Description automatically generated">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2536371" y="217715"/>
          <a:ext cx="5297425" cy="3215466"/>
        </a:xfrm>
        <a:prstGeom prst="rect">
          <a:avLst/>
        </a:prstGeom>
      </xdr:spPr>
    </xdr:pic>
    <xdr:clientData/>
  </xdr:twoCellAnchor>
  <xdr:twoCellAnchor editAs="oneCell">
    <xdr:from>
      <xdr:col>4</xdr:col>
      <xdr:colOff>99060</xdr:colOff>
      <xdr:row>19</xdr:row>
      <xdr:rowOff>83820</xdr:rowOff>
    </xdr:from>
    <xdr:to>
      <xdr:col>12</xdr:col>
      <xdr:colOff>317947</xdr:colOff>
      <xdr:row>36</xdr:row>
      <xdr:rowOff>14630</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2537460" y="3558540"/>
          <a:ext cx="5095687" cy="3039770"/>
        </a:xfrm>
        <a:prstGeom prst="rect">
          <a:avLst/>
        </a:prstGeom>
      </xdr:spPr>
    </xdr:pic>
    <xdr:clientData/>
  </xdr:twoCellAnchor>
  <xdr:twoCellAnchor editAs="oneCell">
    <xdr:from>
      <xdr:col>6</xdr:col>
      <xdr:colOff>79513</xdr:colOff>
      <xdr:row>15</xdr:row>
      <xdr:rowOff>46383</xdr:rowOff>
    </xdr:from>
    <xdr:to>
      <xdr:col>9</xdr:col>
      <xdr:colOff>60237</xdr:colOff>
      <xdr:row>16</xdr:row>
      <xdr:rowOff>137043</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3737113" y="2829340"/>
          <a:ext cx="1809524" cy="27619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2</xdr:col>
      <xdr:colOff>0</xdr:colOff>
      <xdr:row>20</xdr:row>
      <xdr:rowOff>1</xdr:rowOff>
    </xdr:from>
    <xdr:to>
      <xdr:col>11</xdr:col>
      <xdr:colOff>506413</xdr:colOff>
      <xdr:row>39</xdr:row>
      <xdr:rowOff>46095</xdr:rowOff>
    </xdr:to>
    <xdr:graphicFrame macro="">
      <xdr:nvGraphicFramePr>
        <xdr:cNvPr id="4" name="Chart 3">
          <a:extLst>
            <a:ext uri="{FF2B5EF4-FFF2-40B4-BE49-F238E27FC236}">
              <a16:creationId xmlns:a16="http://schemas.microsoft.com/office/drawing/2014/main" id="{00000000-0008-0000-01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0</xdr:colOff>
      <xdr:row>20</xdr:row>
      <xdr:rowOff>0</xdr:rowOff>
    </xdr:from>
    <xdr:to>
      <xdr:col>19</xdr:col>
      <xdr:colOff>481943</xdr:colOff>
      <xdr:row>39</xdr:row>
      <xdr:rowOff>61266</xdr:rowOff>
    </xdr:to>
    <xdr:pic>
      <xdr:nvPicPr>
        <xdr:cNvPr id="8" name="Pictur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a:fillRect/>
        </a:stretch>
      </xdr:blipFill>
      <xdr:spPr>
        <a:xfrm>
          <a:off x="7924800" y="3657600"/>
          <a:ext cx="4139543" cy="3535986"/>
        </a:xfrm>
        <a:prstGeom prst="rect">
          <a:avLst/>
        </a:prstGeom>
      </xdr:spPr>
    </xdr:pic>
    <xdr:clientData/>
  </xdr:twoCellAnchor>
  <xdr:twoCellAnchor editAs="oneCell">
    <xdr:from>
      <xdr:col>2</xdr:col>
      <xdr:colOff>0</xdr:colOff>
      <xdr:row>42</xdr:row>
      <xdr:rowOff>0</xdr:rowOff>
    </xdr:from>
    <xdr:to>
      <xdr:col>19</xdr:col>
      <xdr:colOff>330111</xdr:colOff>
      <xdr:row>60</xdr:row>
      <xdr:rowOff>55154</xdr:rowOff>
    </xdr:to>
    <xdr:pic>
      <xdr:nvPicPr>
        <xdr:cNvPr id="11" name="Pictur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3"/>
        <a:stretch>
          <a:fillRect/>
        </a:stretch>
      </xdr:blipFill>
      <xdr:spPr>
        <a:xfrm>
          <a:off x="1219200" y="7680960"/>
          <a:ext cx="10693311" cy="3346994"/>
        </a:xfrm>
        <a:prstGeom prst="rect">
          <a:avLst/>
        </a:prstGeom>
      </xdr:spPr>
    </xdr:pic>
    <xdr:clientData/>
  </xdr:twoCellAnchor>
  <xdr:twoCellAnchor editAs="oneCell">
    <xdr:from>
      <xdr:col>2</xdr:col>
      <xdr:colOff>0</xdr:colOff>
      <xdr:row>63</xdr:row>
      <xdr:rowOff>0</xdr:rowOff>
    </xdr:from>
    <xdr:to>
      <xdr:col>19</xdr:col>
      <xdr:colOff>446314</xdr:colOff>
      <xdr:row>82</xdr:row>
      <xdr:rowOff>122232</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4"/>
        <a:stretch>
          <a:fillRect/>
        </a:stretch>
      </xdr:blipFill>
      <xdr:spPr>
        <a:xfrm>
          <a:off x="1219200" y="11658600"/>
          <a:ext cx="10809514" cy="363831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9</xdr:col>
      <xdr:colOff>701283</xdr:colOff>
      <xdr:row>15</xdr:row>
      <xdr:rowOff>25264</xdr:rowOff>
    </xdr:from>
    <xdr:to>
      <xdr:col>11</xdr:col>
      <xdr:colOff>493465</xdr:colOff>
      <xdr:row>30</xdr:row>
      <xdr:rowOff>79052</xdr:rowOff>
    </xdr:to>
    <xdr:graphicFrame macro="">
      <xdr:nvGraphicFramePr>
        <xdr:cNvPr id="5" name="Chart 4">
          <a:extLst>
            <a:ext uri="{FF2B5EF4-FFF2-40B4-BE49-F238E27FC236}">
              <a16:creationId xmlns:a16="http://schemas.microsoft.com/office/drawing/2014/main" id="{00000000-0008-0000-03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vikas/Downloads/ExamplePrioritization_Data_2022%20(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Unit Costs"/>
      <sheetName val="Water"/>
      <sheetName val="Sewer"/>
      <sheetName val="Roads"/>
      <sheetName val="LCC_Water_ESL"/>
      <sheetName val="LCC_Water_Risk_Budget"/>
      <sheetName val="LCC_Sewer_ESL"/>
      <sheetName val="LCC_Sewer_Risk_Budget"/>
      <sheetName val="LCC_Roads_ESL"/>
      <sheetName val="LCC_Roads_RiskBudget"/>
      <sheetName val="LCC_Combined_ESL"/>
    </sheetNames>
    <sheetDataSet>
      <sheetData sheetId="0">
        <row r="8">
          <cell r="N8">
            <v>2022</v>
          </cell>
        </row>
      </sheetData>
      <sheetData sheetId="1"/>
      <sheetData sheetId="2"/>
      <sheetData sheetId="3"/>
      <sheetData sheetId="4"/>
      <sheetData sheetId="5"/>
      <sheetData sheetId="6"/>
      <sheetData sheetId="7"/>
      <sheetData sheetId="8"/>
      <sheetData sheetId="9"/>
      <sheetData sheetId="10"/>
    </sheetDataSet>
  </externalBook>
</external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417F5F3-4B63-4F7C-8650-1EEE27B5500F}" name="Table1" displayName="Table1" ref="G7:H10" totalsRowShown="0" headerRowDxfId="6" dataDxfId="4" headerRowBorderDxfId="5" tableBorderDxfId="3" totalsRowBorderDxfId="2">
  <tableColumns count="2">
    <tableColumn id="1" xr3:uid="{E9BE44D2-FD93-4C11-B3E6-DEEF0979211B}" name="System" dataDxfId="1"/>
    <tableColumn id="2" xr3:uid="{6E523425-B9CE-41E2-8C60-5393DDDCCBE7}" name="SCI" dataDxfId="0"/>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BB346A-A3D0-4515-9921-009BEBF0BBE3}">
  <dimension ref="B1:F61"/>
  <sheetViews>
    <sheetView zoomScale="85" zoomScaleNormal="85" workbookViewId="0">
      <selection activeCell="B3" sqref="B3:B21"/>
    </sheetView>
  </sheetViews>
  <sheetFormatPr defaultRowHeight="14.4" x14ac:dyDescent="0.3"/>
  <cols>
    <col min="2" max="2" width="9.44140625" bestFit="1" customWidth="1"/>
    <col min="3" max="3" width="21.88671875" bestFit="1" customWidth="1"/>
    <col min="4" max="4" width="32.5546875" bestFit="1" customWidth="1"/>
    <col min="5" max="5" width="40.109375" customWidth="1"/>
    <col min="6" max="6" width="8.88671875" style="31"/>
  </cols>
  <sheetData>
    <row r="1" spans="2:6" ht="15" thickBot="1" x14ac:dyDescent="0.35"/>
    <row r="2" spans="2:6" ht="15" customHeight="1" thickBot="1" x14ac:dyDescent="0.35">
      <c r="B2" s="49" t="s">
        <v>383</v>
      </c>
      <c r="C2" s="50" t="s">
        <v>1</v>
      </c>
      <c r="D2" s="50" t="s">
        <v>2</v>
      </c>
      <c r="E2" s="50" t="s">
        <v>3</v>
      </c>
      <c r="F2" s="50" t="s">
        <v>448</v>
      </c>
    </row>
    <row r="3" spans="2:6" ht="15" customHeight="1" thickBot="1" x14ac:dyDescent="0.35">
      <c r="B3" s="158" t="s">
        <v>384</v>
      </c>
      <c r="C3" s="158" t="s">
        <v>151</v>
      </c>
      <c r="D3" s="161" t="s">
        <v>20</v>
      </c>
      <c r="E3" s="51" t="s">
        <v>385</v>
      </c>
      <c r="F3" s="58">
        <v>100</v>
      </c>
    </row>
    <row r="4" spans="2:6" ht="15" customHeight="1" thickBot="1" x14ac:dyDescent="0.35">
      <c r="B4" s="159"/>
      <c r="C4" s="159"/>
      <c r="D4" s="162"/>
      <c r="E4" s="51" t="s">
        <v>386</v>
      </c>
      <c r="F4" s="58">
        <v>100</v>
      </c>
    </row>
    <row r="5" spans="2:6" ht="15" customHeight="1" thickBot="1" x14ac:dyDescent="0.35">
      <c r="B5" s="159"/>
      <c r="C5" s="159"/>
      <c r="D5" s="162"/>
      <c r="E5" s="51" t="s">
        <v>387</v>
      </c>
      <c r="F5" s="58">
        <v>100</v>
      </c>
    </row>
    <row r="6" spans="2:6" ht="15" customHeight="1" thickBot="1" x14ac:dyDescent="0.35">
      <c r="B6" s="159"/>
      <c r="C6" s="159"/>
      <c r="D6" s="163"/>
      <c r="E6" s="51" t="s">
        <v>152</v>
      </c>
      <c r="F6" s="58">
        <v>100</v>
      </c>
    </row>
    <row r="7" spans="2:6" ht="15" customHeight="1" thickBot="1" x14ac:dyDescent="0.35">
      <c r="B7" s="159"/>
      <c r="C7" s="159"/>
      <c r="D7" s="161" t="s">
        <v>153</v>
      </c>
      <c r="E7" s="51" t="s">
        <v>388</v>
      </c>
      <c r="F7" s="58">
        <v>60</v>
      </c>
    </row>
    <row r="8" spans="2:6" ht="15" customHeight="1" thickBot="1" x14ac:dyDescent="0.35">
      <c r="B8" s="159"/>
      <c r="C8" s="160"/>
      <c r="D8" s="163"/>
      <c r="E8" s="51" t="s">
        <v>389</v>
      </c>
      <c r="F8" s="58">
        <v>100</v>
      </c>
    </row>
    <row r="9" spans="2:6" ht="15" customHeight="1" thickBot="1" x14ac:dyDescent="0.35">
      <c r="B9" s="159"/>
      <c r="C9" s="158" t="s">
        <v>30</v>
      </c>
      <c r="D9" s="161" t="s">
        <v>154</v>
      </c>
      <c r="E9" s="51" t="s">
        <v>390</v>
      </c>
      <c r="F9" s="58">
        <v>100</v>
      </c>
    </row>
    <row r="10" spans="2:6" ht="15" customHeight="1" thickBot="1" x14ac:dyDescent="0.35">
      <c r="B10" s="159"/>
      <c r="C10" s="159"/>
      <c r="D10" s="162"/>
      <c r="E10" s="51" t="s">
        <v>391</v>
      </c>
      <c r="F10" s="58">
        <v>15</v>
      </c>
    </row>
    <row r="11" spans="2:6" ht="15" customHeight="1" thickBot="1" x14ac:dyDescent="0.35">
      <c r="B11" s="159"/>
      <c r="C11" s="159"/>
      <c r="D11" s="163"/>
      <c r="E11" s="51" t="s">
        <v>392</v>
      </c>
      <c r="F11" s="58">
        <v>20</v>
      </c>
    </row>
    <row r="12" spans="2:6" ht="15" customHeight="1" thickBot="1" x14ac:dyDescent="0.35">
      <c r="B12" s="159"/>
      <c r="C12" s="159"/>
      <c r="D12" s="161" t="s">
        <v>155</v>
      </c>
      <c r="E12" s="51" t="s">
        <v>393</v>
      </c>
      <c r="F12" s="58">
        <v>35</v>
      </c>
    </row>
    <row r="13" spans="2:6" ht="15" customHeight="1" thickBot="1" x14ac:dyDescent="0.35">
      <c r="B13" s="159"/>
      <c r="C13" s="159"/>
      <c r="D13" s="163"/>
      <c r="E13" s="51" t="s">
        <v>394</v>
      </c>
      <c r="F13" s="58">
        <v>75</v>
      </c>
    </row>
    <row r="14" spans="2:6" ht="15" customHeight="1" thickBot="1" x14ac:dyDescent="0.35">
      <c r="B14" s="159"/>
      <c r="C14" s="159"/>
      <c r="D14" s="161" t="s">
        <v>156</v>
      </c>
      <c r="E14" s="51" t="s">
        <v>395</v>
      </c>
      <c r="F14" s="58">
        <v>25</v>
      </c>
    </row>
    <row r="15" spans="2:6" ht="15" customHeight="1" thickBot="1" x14ac:dyDescent="0.35">
      <c r="B15" s="159"/>
      <c r="C15" s="160"/>
      <c r="D15" s="163"/>
      <c r="E15" s="51" t="s">
        <v>396</v>
      </c>
      <c r="F15" s="58">
        <v>30</v>
      </c>
    </row>
    <row r="16" spans="2:6" ht="15" customHeight="1" thickBot="1" x14ac:dyDescent="0.35">
      <c r="B16" s="159"/>
      <c r="C16" s="158" t="s">
        <v>48</v>
      </c>
      <c r="D16" s="161" t="s">
        <v>397</v>
      </c>
      <c r="E16" s="51" t="s">
        <v>398</v>
      </c>
      <c r="F16" s="58">
        <v>50</v>
      </c>
    </row>
    <row r="17" spans="2:6" ht="15" customHeight="1" thickBot="1" x14ac:dyDescent="0.35">
      <c r="B17" s="159"/>
      <c r="C17" s="159"/>
      <c r="D17" s="162"/>
      <c r="E17" s="51" t="s">
        <v>399</v>
      </c>
      <c r="F17" s="58">
        <v>50</v>
      </c>
    </row>
    <row r="18" spans="2:6" ht="15" customHeight="1" thickBot="1" x14ac:dyDescent="0.35">
      <c r="B18" s="159"/>
      <c r="C18" s="159"/>
      <c r="D18" s="163"/>
      <c r="E18" s="51" t="s">
        <v>400</v>
      </c>
      <c r="F18" s="58">
        <v>20</v>
      </c>
    </row>
    <row r="19" spans="2:6" ht="15" customHeight="1" thickBot="1" x14ac:dyDescent="0.35">
      <c r="B19" s="159"/>
      <c r="C19" s="159"/>
      <c r="D19" s="161" t="s">
        <v>401</v>
      </c>
      <c r="E19" s="51" t="s">
        <v>402</v>
      </c>
      <c r="F19" s="58">
        <v>75</v>
      </c>
    </row>
    <row r="20" spans="2:6" ht="15" customHeight="1" thickBot="1" x14ac:dyDescent="0.35">
      <c r="B20" s="159"/>
      <c r="C20" s="159"/>
      <c r="D20" s="162"/>
      <c r="E20" s="51" t="s">
        <v>403</v>
      </c>
      <c r="F20" s="58">
        <v>75</v>
      </c>
    </row>
    <row r="21" spans="2:6" ht="15" customHeight="1" thickBot="1" x14ac:dyDescent="0.35">
      <c r="B21" s="160"/>
      <c r="C21" s="160"/>
      <c r="D21" s="163"/>
      <c r="E21" s="51" t="s">
        <v>404</v>
      </c>
      <c r="F21" s="58">
        <v>20</v>
      </c>
    </row>
    <row r="22" spans="2:6" ht="15" customHeight="1" thickBot="1" x14ac:dyDescent="0.35">
      <c r="B22" s="158" t="s">
        <v>405</v>
      </c>
      <c r="C22" s="158" t="s">
        <v>63</v>
      </c>
      <c r="D22" s="161" t="s">
        <v>160</v>
      </c>
      <c r="E22" s="51" t="s">
        <v>406</v>
      </c>
      <c r="F22" s="58">
        <v>14</v>
      </c>
    </row>
    <row r="23" spans="2:6" ht="15" customHeight="1" thickBot="1" x14ac:dyDescent="0.35">
      <c r="B23" s="159"/>
      <c r="C23" s="159"/>
      <c r="D23" s="162"/>
      <c r="E23" s="51" t="s">
        <v>407</v>
      </c>
      <c r="F23" s="58">
        <v>40</v>
      </c>
    </row>
    <row r="24" spans="2:6" ht="15" customHeight="1" thickBot="1" x14ac:dyDescent="0.35">
      <c r="B24" s="159"/>
      <c r="C24" s="159"/>
      <c r="D24" s="162"/>
      <c r="E24" s="51" t="s">
        <v>408</v>
      </c>
      <c r="F24" s="58">
        <v>40</v>
      </c>
    </row>
    <row r="25" spans="2:6" ht="15" customHeight="1" thickBot="1" x14ac:dyDescent="0.35">
      <c r="B25" s="159"/>
      <c r="C25" s="159"/>
      <c r="D25" s="162"/>
      <c r="E25" s="51" t="s">
        <v>409</v>
      </c>
      <c r="F25" s="58">
        <v>20</v>
      </c>
    </row>
    <row r="26" spans="2:6" ht="15" customHeight="1" thickBot="1" x14ac:dyDescent="0.35">
      <c r="B26" s="159"/>
      <c r="C26" s="159"/>
      <c r="D26" s="163"/>
      <c r="E26" s="51" t="s">
        <v>410</v>
      </c>
      <c r="F26" s="58">
        <v>20</v>
      </c>
    </row>
    <row r="27" spans="2:6" ht="15" customHeight="1" thickBot="1" x14ac:dyDescent="0.35">
      <c r="B27" s="159"/>
      <c r="C27" s="159"/>
      <c r="D27" s="52" t="s">
        <v>161</v>
      </c>
      <c r="E27" s="51" t="s">
        <v>412</v>
      </c>
      <c r="F27" s="58">
        <v>40</v>
      </c>
    </row>
    <row r="28" spans="2:6" ht="15" customHeight="1" thickBot="1" x14ac:dyDescent="0.35">
      <c r="B28" s="159"/>
      <c r="C28" s="159"/>
      <c r="D28" s="52" t="s">
        <v>411</v>
      </c>
      <c r="E28" s="51" t="s">
        <v>413</v>
      </c>
      <c r="F28" s="58">
        <v>40</v>
      </c>
    </row>
    <row r="29" spans="2:6" ht="15" customHeight="1" thickBot="1" x14ac:dyDescent="0.35">
      <c r="B29" s="159"/>
      <c r="C29" s="159"/>
      <c r="D29" s="53"/>
      <c r="E29" s="51" t="s">
        <v>414</v>
      </c>
      <c r="F29" s="58">
        <v>20</v>
      </c>
    </row>
    <row r="30" spans="2:6" ht="15" customHeight="1" thickBot="1" x14ac:dyDescent="0.35">
      <c r="B30" s="159"/>
      <c r="C30" s="159"/>
      <c r="D30" s="54"/>
      <c r="E30" s="51" t="s">
        <v>415</v>
      </c>
      <c r="F30" s="58">
        <v>24</v>
      </c>
    </row>
    <row r="31" spans="2:6" ht="15" customHeight="1" thickBot="1" x14ac:dyDescent="0.35">
      <c r="B31" s="159"/>
      <c r="C31" s="159"/>
      <c r="D31" s="52" t="s">
        <v>411</v>
      </c>
      <c r="E31" s="51" t="s">
        <v>416</v>
      </c>
      <c r="F31" s="58">
        <v>20</v>
      </c>
    </row>
    <row r="32" spans="2:6" ht="15" customHeight="1" thickBot="1" x14ac:dyDescent="0.35">
      <c r="B32" s="159"/>
      <c r="C32" s="159"/>
      <c r="D32" s="52" t="s">
        <v>162</v>
      </c>
      <c r="E32" s="51" t="s">
        <v>417</v>
      </c>
      <c r="F32" s="58">
        <v>20</v>
      </c>
    </row>
    <row r="33" spans="2:6" ht="15" customHeight="1" thickBot="1" x14ac:dyDescent="0.35">
      <c r="B33" s="159"/>
      <c r="C33" s="159"/>
      <c r="D33" s="52" t="s">
        <v>411</v>
      </c>
      <c r="E33" s="51" t="s">
        <v>418</v>
      </c>
      <c r="F33" s="58">
        <v>30</v>
      </c>
    </row>
    <row r="34" spans="2:6" ht="15" customHeight="1" thickBot="1" x14ac:dyDescent="0.35">
      <c r="B34" s="159"/>
      <c r="C34" s="160"/>
      <c r="D34" s="54"/>
      <c r="E34" s="51" t="s">
        <v>419</v>
      </c>
      <c r="F34" s="58">
        <v>20</v>
      </c>
    </row>
    <row r="35" spans="2:6" ht="15" customHeight="1" thickBot="1" x14ac:dyDescent="0.35">
      <c r="B35" s="159"/>
      <c r="C35" s="158" t="s">
        <v>91</v>
      </c>
      <c r="D35" s="161" t="s">
        <v>163</v>
      </c>
      <c r="E35" s="51" t="s">
        <v>420</v>
      </c>
      <c r="F35" s="58">
        <v>100</v>
      </c>
    </row>
    <row r="36" spans="2:6" ht="15" customHeight="1" thickBot="1" x14ac:dyDescent="0.35">
      <c r="B36" s="159"/>
      <c r="C36" s="159"/>
      <c r="D36" s="163"/>
      <c r="E36" s="51" t="s">
        <v>421</v>
      </c>
      <c r="F36" s="58">
        <v>20</v>
      </c>
    </row>
    <row r="37" spans="2:6" ht="15" customHeight="1" thickBot="1" x14ac:dyDescent="0.35">
      <c r="B37" s="159"/>
      <c r="C37" s="159"/>
      <c r="D37" s="161" t="s">
        <v>149</v>
      </c>
      <c r="E37" s="51" t="s">
        <v>422</v>
      </c>
      <c r="F37" s="58">
        <v>100</v>
      </c>
    </row>
    <row r="38" spans="2:6" ht="15" customHeight="1" thickBot="1" x14ac:dyDescent="0.35">
      <c r="B38" s="159"/>
      <c r="C38" s="160"/>
      <c r="D38" s="163"/>
      <c r="E38" s="51" t="s">
        <v>423</v>
      </c>
      <c r="F38" s="58">
        <v>100</v>
      </c>
    </row>
    <row r="39" spans="2:6" ht="15" customHeight="1" thickBot="1" x14ac:dyDescent="0.35">
      <c r="B39" s="159"/>
      <c r="C39" s="158" t="s">
        <v>101</v>
      </c>
      <c r="D39" s="161" t="s">
        <v>164</v>
      </c>
      <c r="E39" s="51" t="s">
        <v>424</v>
      </c>
      <c r="F39" s="58">
        <v>20</v>
      </c>
    </row>
    <row r="40" spans="2:6" ht="15" customHeight="1" thickBot="1" x14ac:dyDescent="0.35">
      <c r="B40" s="159"/>
      <c r="C40" s="159"/>
      <c r="D40" s="162"/>
      <c r="E40" s="51" t="s">
        <v>425</v>
      </c>
      <c r="F40" s="58">
        <v>50</v>
      </c>
    </row>
    <row r="41" spans="2:6" ht="15" customHeight="1" thickBot="1" x14ac:dyDescent="0.35">
      <c r="B41" s="159"/>
      <c r="C41" s="159"/>
      <c r="D41" s="163"/>
      <c r="E41" s="51" t="s">
        <v>426</v>
      </c>
      <c r="F41" s="58">
        <v>20</v>
      </c>
    </row>
    <row r="42" spans="2:6" ht="15" customHeight="1" thickBot="1" x14ac:dyDescent="0.35">
      <c r="B42" s="159"/>
      <c r="C42" s="159"/>
      <c r="D42" s="161" t="s">
        <v>165</v>
      </c>
      <c r="E42" s="51" t="s">
        <v>427</v>
      </c>
      <c r="F42" s="58">
        <v>30</v>
      </c>
    </row>
    <row r="43" spans="2:6" ht="15" customHeight="1" thickBot="1" x14ac:dyDescent="0.35">
      <c r="B43" s="159"/>
      <c r="C43" s="159"/>
      <c r="D43" s="163"/>
      <c r="E43" s="51" t="s">
        <v>428</v>
      </c>
      <c r="F43" s="58">
        <v>20</v>
      </c>
    </row>
    <row r="44" spans="2:6" ht="15" customHeight="1" thickBot="1" x14ac:dyDescent="0.35">
      <c r="B44" s="160"/>
      <c r="C44" s="160"/>
      <c r="D44" s="55" t="s">
        <v>109</v>
      </c>
      <c r="E44" s="51" t="s">
        <v>429</v>
      </c>
      <c r="F44" s="58">
        <v>15</v>
      </c>
    </row>
    <row r="45" spans="2:6" ht="15" customHeight="1" thickBot="1" x14ac:dyDescent="0.35">
      <c r="B45" s="158" t="s">
        <v>430</v>
      </c>
      <c r="C45" s="158" t="s">
        <v>172</v>
      </c>
      <c r="D45" s="161" t="s">
        <v>166</v>
      </c>
      <c r="E45" s="51" t="s">
        <v>431</v>
      </c>
      <c r="F45" s="58">
        <v>20</v>
      </c>
    </row>
    <row r="46" spans="2:6" ht="15" customHeight="1" thickBot="1" x14ac:dyDescent="0.35">
      <c r="B46" s="159"/>
      <c r="C46" s="159"/>
      <c r="D46" s="162"/>
      <c r="E46" s="51" t="s">
        <v>432</v>
      </c>
      <c r="F46" s="58">
        <v>20</v>
      </c>
    </row>
    <row r="47" spans="2:6" ht="15" customHeight="1" thickBot="1" x14ac:dyDescent="0.35">
      <c r="B47" s="159"/>
      <c r="C47" s="159"/>
      <c r="D47" s="162"/>
      <c r="E47" s="51" t="s">
        <v>433</v>
      </c>
      <c r="F47" s="58">
        <v>20</v>
      </c>
    </row>
    <row r="48" spans="2:6" ht="15" customHeight="1" thickBot="1" x14ac:dyDescent="0.35">
      <c r="B48" s="159"/>
      <c r="C48" s="159"/>
      <c r="D48" s="163"/>
      <c r="E48" s="51" t="s">
        <v>434</v>
      </c>
      <c r="F48" s="58">
        <v>75</v>
      </c>
    </row>
    <row r="49" spans="2:6" ht="15" customHeight="1" thickBot="1" x14ac:dyDescent="0.35">
      <c r="B49" s="159"/>
      <c r="C49" s="160"/>
      <c r="D49" s="55" t="s">
        <v>167</v>
      </c>
      <c r="E49" s="51" t="s">
        <v>435</v>
      </c>
      <c r="F49" s="58">
        <v>20</v>
      </c>
    </row>
    <row r="50" spans="2:6" ht="15" customHeight="1" thickBot="1" x14ac:dyDescent="0.35">
      <c r="B50" s="159"/>
      <c r="C50" s="158" t="s">
        <v>121</v>
      </c>
      <c r="D50" s="55" t="s">
        <v>168</v>
      </c>
      <c r="E50" s="51" t="s">
        <v>436</v>
      </c>
      <c r="F50" s="58">
        <v>50</v>
      </c>
    </row>
    <row r="51" spans="2:6" ht="15" customHeight="1" thickBot="1" x14ac:dyDescent="0.35">
      <c r="B51" s="159"/>
      <c r="C51" s="159"/>
      <c r="D51" s="161" t="s">
        <v>169</v>
      </c>
      <c r="E51" s="51" t="s">
        <v>437</v>
      </c>
      <c r="F51" s="58">
        <v>20</v>
      </c>
    </row>
    <row r="52" spans="2:6" ht="15" customHeight="1" thickBot="1" x14ac:dyDescent="0.35">
      <c r="B52" s="159"/>
      <c r="C52" s="159"/>
      <c r="D52" s="163"/>
      <c r="E52" s="51" t="s">
        <v>438</v>
      </c>
      <c r="F52" s="58">
        <v>15</v>
      </c>
    </row>
    <row r="53" spans="2:6" ht="15" customHeight="1" thickBot="1" x14ac:dyDescent="0.35">
      <c r="B53" s="159"/>
      <c r="C53" s="159"/>
      <c r="D53" s="52" t="s">
        <v>411</v>
      </c>
      <c r="E53" s="51" t="s">
        <v>439</v>
      </c>
      <c r="F53" s="58">
        <v>20</v>
      </c>
    </row>
    <row r="54" spans="2:6" ht="15" customHeight="1" thickBot="1" x14ac:dyDescent="0.35">
      <c r="B54" s="159"/>
      <c r="C54" s="159"/>
      <c r="D54" s="52" t="s">
        <v>411</v>
      </c>
      <c r="E54" s="51" t="s">
        <v>440</v>
      </c>
      <c r="F54" s="58">
        <v>20</v>
      </c>
    </row>
    <row r="55" spans="2:6" ht="15" customHeight="1" thickBot="1" x14ac:dyDescent="0.35">
      <c r="B55" s="159"/>
      <c r="C55" s="159"/>
      <c r="D55" s="52" t="s">
        <v>170</v>
      </c>
      <c r="E55" s="51" t="s">
        <v>441</v>
      </c>
      <c r="F55" s="58">
        <v>20</v>
      </c>
    </row>
    <row r="56" spans="2:6" ht="15" customHeight="1" thickBot="1" x14ac:dyDescent="0.35">
      <c r="B56" s="159"/>
      <c r="C56" s="159"/>
      <c r="D56" s="53"/>
      <c r="E56" s="51" t="s">
        <v>442</v>
      </c>
      <c r="F56" s="58">
        <v>20</v>
      </c>
    </row>
    <row r="57" spans="2:6" ht="15" customHeight="1" thickBot="1" x14ac:dyDescent="0.35">
      <c r="B57" s="159"/>
      <c r="C57" s="159"/>
      <c r="D57" s="54"/>
      <c r="E57" s="51" t="s">
        <v>443</v>
      </c>
      <c r="F57" s="58">
        <v>15</v>
      </c>
    </row>
    <row r="58" spans="2:6" ht="15" customHeight="1" thickBot="1" x14ac:dyDescent="0.35">
      <c r="B58" s="159"/>
      <c r="C58" s="159"/>
      <c r="D58" s="161" t="s">
        <v>171</v>
      </c>
      <c r="E58" s="51" t="s">
        <v>444</v>
      </c>
      <c r="F58" s="58">
        <v>20</v>
      </c>
    </row>
    <row r="59" spans="2:6" ht="15" customHeight="1" thickBot="1" x14ac:dyDescent="0.35">
      <c r="B59" s="159"/>
      <c r="C59" s="159"/>
      <c r="D59" s="162"/>
      <c r="E59" s="51" t="s">
        <v>445</v>
      </c>
      <c r="F59" s="58">
        <v>20</v>
      </c>
    </row>
    <row r="60" spans="2:6" ht="15" customHeight="1" thickBot="1" x14ac:dyDescent="0.35">
      <c r="B60" s="159"/>
      <c r="C60" s="159"/>
      <c r="D60" s="162"/>
      <c r="E60" s="51" t="s">
        <v>446</v>
      </c>
      <c r="F60" s="58">
        <v>18</v>
      </c>
    </row>
    <row r="61" spans="2:6" ht="15" customHeight="1" thickBot="1" x14ac:dyDescent="0.35">
      <c r="B61" s="160"/>
      <c r="C61" s="160"/>
      <c r="D61" s="163"/>
      <c r="E61" s="51" t="s">
        <v>447</v>
      </c>
      <c r="F61" s="58">
        <v>20</v>
      </c>
    </row>
  </sheetData>
  <mergeCells count="26">
    <mergeCell ref="B22:B44"/>
    <mergeCell ref="C22:C34"/>
    <mergeCell ref="D22:D26"/>
    <mergeCell ref="C35:C38"/>
    <mergeCell ref="D35:D36"/>
    <mergeCell ref="D37:D38"/>
    <mergeCell ref="C39:C44"/>
    <mergeCell ref="D39:D41"/>
    <mergeCell ref="D42:D43"/>
    <mergeCell ref="B3:B21"/>
    <mergeCell ref="C3:C8"/>
    <mergeCell ref="D3:D6"/>
    <mergeCell ref="D7:D8"/>
    <mergeCell ref="C9:C15"/>
    <mergeCell ref="D9:D11"/>
    <mergeCell ref="D12:D13"/>
    <mergeCell ref="D14:D15"/>
    <mergeCell ref="C16:C21"/>
    <mergeCell ref="D16:D18"/>
    <mergeCell ref="D19:D21"/>
    <mergeCell ref="B45:B61"/>
    <mergeCell ref="C45:C49"/>
    <mergeCell ref="D45:D48"/>
    <mergeCell ref="C50:C61"/>
    <mergeCell ref="D51:D52"/>
    <mergeCell ref="D58:D61"/>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A98BA2-1623-4421-80F4-A2186BAB9A06}">
  <dimension ref="A1:K30"/>
  <sheetViews>
    <sheetView topLeftCell="A4" workbookViewId="0">
      <selection activeCell="D23" sqref="D23"/>
    </sheetView>
  </sheetViews>
  <sheetFormatPr defaultRowHeight="14.4" x14ac:dyDescent="0.3"/>
  <cols>
    <col min="2" max="2" width="24.44140625" bestFit="1" customWidth="1"/>
    <col min="3" max="3" width="11.33203125" bestFit="1" customWidth="1"/>
    <col min="4" max="4" width="16.21875" bestFit="1" customWidth="1"/>
    <col min="5" max="5" width="9" bestFit="1" customWidth="1"/>
    <col min="6" max="6" width="16.33203125" bestFit="1" customWidth="1"/>
    <col min="7" max="7" width="7.77734375" bestFit="1" customWidth="1"/>
    <col min="8" max="8" width="13.33203125" customWidth="1"/>
    <col min="10" max="10" width="12.5546875" style="31" customWidth="1"/>
    <col min="11" max="11" width="25.44140625" style="31" bestFit="1" customWidth="1"/>
  </cols>
  <sheetData>
    <row r="1" spans="1:11" ht="15" thickBot="1" x14ac:dyDescent="0.35"/>
    <row r="2" spans="1:11" ht="16.2" thickBot="1" x14ac:dyDescent="0.35">
      <c r="B2" s="199" t="s">
        <v>501</v>
      </c>
      <c r="C2" s="200"/>
      <c r="D2" s="200"/>
      <c r="E2" s="200"/>
      <c r="F2" s="201"/>
    </row>
    <row r="3" spans="1:11" x14ac:dyDescent="0.3">
      <c r="A3" s="106"/>
      <c r="B3" s="106"/>
      <c r="C3" s="106"/>
      <c r="D3" s="106"/>
      <c r="E3" s="106"/>
      <c r="F3" s="106"/>
      <c r="G3" s="106"/>
    </row>
    <row r="4" spans="1:11" ht="15.6" x14ac:dyDescent="0.3">
      <c r="A4" s="106"/>
      <c r="B4" s="107" t="s">
        <v>494</v>
      </c>
      <c r="C4" s="106"/>
      <c r="D4" s="106"/>
      <c r="E4" s="106"/>
      <c r="F4" s="106"/>
      <c r="G4" s="106"/>
    </row>
    <row r="5" spans="1:11" ht="16.2" thickBot="1" x14ac:dyDescent="0.35">
      <c r="A5" s="106"/>
      <c r="B5" s="196" t="s">
        <v>480</v>
      </c>
      <c r="C5" s="197"/>
      <c r="D5" s="197"/>
      <c r="E5" s="197"/>
      <c r="F5" s="198"/>
      <c r="G5" s="106"/>
    </row>
    <row r="6" spans="1:11" ht="16.2" thickBot="1" x14ac:dyDescent="0.35">
      <c r="A6" s="106"/>
      <c r="B6" s="89"/>
      <c r="C6" s="87" t="s">
        <v>481</v>
      </c>
      <c r="D6" s="87" t="s">
        <v>482</v>
      </c>
      <c r="E6" s="87" t="s">
        <v>483</v>
      </c>
      <c r="F6" s="104" t="s">
        <v>484</v>
      </c>
      <c r="G6" s="106"/>
      <c r="J6" s="49" t="s">
        <v>503</v>
      </c>
      <c r="K6" s="50" t="s">
        <v>502</v>
      </c>
    </row>
    <row r="7" spans="1:11" ht="15.6" x14ac:dyDescent="0.3">
      <c r="A7" s="106"/>
      <c r="B7" s="86" t="s">
        <v>481</v>
      </c>
      <c r="C7" s="108">
        <v>1</v>
      </c>
      <c r="D7" s="108">
        <v>1.5</v>
      </c>
      <c r="E7" s="108">
        <v>3</v>
      </c>
      <c r="F7" s="114">
        <f>SUM(C7:E7)</f>
        <v>5.5</v>
      </c>
      <c r="G7" s="106"/>
      <c r="J7" s="121">
        <v>1</v>
      </c>
      <c r="K7" s="122" t="s">
        <v>489</v>
      </c>
    </row>
    <row r="8" spans="1:11" ht="15.6" x14ac:dyDescent="0.3">
      <c r="A8" s="106"/>
      <c r="B8" s="86" t="s">
        <v>482</v>
      </c>
      <c r="C8" s="108">
        <f>1/D7</f>
        <v>0.66666666666666663</v>
      </c>
      <c r="D8" s="108">
        <v>1</v>
      </c>
      <c r="E8" s="108">
        <v>3</v>
      </c>
      <c r="F8" s="114">
        <f t="shared" ref="F8:F9" si="0">SUM(C8:E8)</f>
        <v>4.6666666666666661</v>
      </c>
      <c r="G8" s="106"/>
      <c r="J8" s="125">
        <v>1.5</v>
      </c>
      <c r="K8" s="118" t="s">
        <v>490</v>
      </c>
    </row>
    <row r="9" spans="1:11" ht="15.6" x14ac:dyDescent="0.3">
      <c r="A9" s="106"/>
      <c r="B9" s="86" t="s">
        <v>483</v>
      </c>
      <c r="C9" s="108">
        <f>1/E7</f>
        <v>0.33333333333333331</v>
      </c>
      <c r="D9" s="108">
        <f>1/E8</f>
        <v>0.33333333333333331</v>
      </c>
      <c r="E9" s="92">
        <v>1</v>
      </c>
      <c r="F9" s="114">
        <f t="shared" si="0"/>
        <v>1.6666666666666665</v>
      </c>
      <c r="G9" s="106"/>
      <c r="J9" s="125">
        <v>3</v>
      </c>
      <c r="K9" s="118" t="s">
        <v>491</v>
      </c>
    </row>
    <row r="10" spans="1:11" ht="15.6" x14ac:dyDescent="0.3">
      <c r="A10" s="106"/>
      <c r="B10" s="95" t="s">
        <v>485</v>
      </c>
      <c r="C10" s="115"/>
      <c r="D10" s="115"/>
      <c r="E10" s="116"/>
      <c r="F10" s="117">
        <f>SUM(F7:F9)</f>
        <v>11.833333333333332</v>
      </c>
      <c r="G10" s="106"/>
      <c r="J10" s="125">
        <v>4.5</v>
      </c>
      <c r="K10" s="118" t="s">
        <v>492</v>
      </c>
    </row>
    <row r="11" spans="1:11" ht="15" thickBot="1" x14ac:dyDescent="0.35">
      <c r="A11" s="106"/>
      <c r="B11" s="106"/>
      <c r="C11" s="106"/>
      <c r="D11" s="106"/>
      <c r="E11" s="106"/>
      <c r="F11" s="106"/>
      <c r="G11" s="106"/>
      <c r="J11" s="119">
        <v>6</v>
      </c>
      <c r="K11" s="123" t="s">
        <v>493</v>
      </c>
    </row>
    <row r="12" spans="1:11" x14ac:dyDescent="0.3">
      <c r="A12" s="106"/>
      <c r="B12" s="106"/>
      <c r="C12" s="106"/>
      <c r="D12" s="106"/>
      <c r="E12" s="106"/>
      <c r="F12" s="106"/>
      <c r="G12" s="106"/>
    </row>
    <row r="13" spans="1:11" x14ac:dyDescent="0.3">
      <c r="A13" s="106"/>
      <c r="B13" s="106"/>
      <c r="C13" s="106"/>
      <c r="D13" s="106"/>
      <c r="E13" s="106"/>
      <c r="F13" s="106"/>
      <c r="G13" s="106"/>
    </row>
    <row r="14" spans="1:11" ht="15.6" x14ac:dyDescent="0.3">
      <c r="A14" s="106"/>
      <c r="B14" s="89"/>
      <c r="C14" s="87" t="s">
        <v>481</v>
      </c>
      <c r="D14" s="87" t="s">
        <v>482</v>
      </c>
      <c r="E14" s="87" t="s">
        <v>483</v>
      </c>
      <c r="F14" s="87" t="s">
        <v>486</v>
      </c>
    </row>
    <row r="15" spans="1:11" ht="15.6" x14ac:dyDescent="0.3">
      <c r="A15" s="106"/>
      <c r="B15" s="86" t="s">
        <v>481</v>
      </c>
      <c r="C15" s="113">
        <f>C7/SUM(C7:C9)</f>
        <v>0.5</v>
      </c>
      <c r="D15" s="113">
        <f t="shared" ref="D15:E15" si="1">D7/SUM(D7:D9)</f>
        <v>0.52941176470588236</v>
      </c>
      <c r="E15" s="113">
        <f t="shared" si="1"/>
        <v>0.42857142857142855</v>
      </c>
      <c r="F15" s="105">
        <f>AVERAGE(C15:E15)</f>
        <v>0.48599439775910364</v>
      </c>
    </row>
    <row r="16" spans="1:11" ht="15.6" x14ac:dyDescent="0.3">
      <c r="A16" s="106"/>
      <c r="B16" s="86" t="s">
        <v>482</v>
      </c>
      <c r="C16" s="113">
        <f>C8/SUM(C7:C9)</f>
        <v>0.33333333333333337</v>
      </c>
      <c r="D16" s="113">
        <f t="shared" ref="D16:E16" si="2">D8/SUM(D7:D9)</f>
        <v>0.3529411764705882</v>
      </c>
      <c r="E16" s="113">
        <f t="shared" si="2"/>
        <v>0.42857142857142855</v>
      </c>
      <c r="F16" s="105">
        <f t="shared" ref="F16:F17" si="3">AVERAGE(C16:E16)</f>
        <v>0.37161531279178339</v>
      </c>
    </row>
    <row r="17" spans="1:7" ht="15.6" x14ac:dyDescent="0.3">
      <c r="A17" s="106"/>
      <c r="B17" s="86" t="s">
        <v>483</v>
      </c>
      <c r="C17" s="113">
        <f>C9/SUM(C7:C9)</f>
        <v>0.16666666666666669</v>
      </c>
      <c r="D17" s="113">
        <f t="shared" ref="D17:E17" si="4">D9/SUM(D7:D9)</f>
        <v>0.1176470588235294</v>
      </c>
      <c r="E17" s="113">
        <f t="shared" si="4"/>
        <v>0.14285714285714285</v>
      </c>
      <c r="F17" s="105">
        <f t="shared" si="3"/>
        <v>0.14239028944911297</v>
      </c>
    </row>
    <row r="18" spans="1:7" ht="15.6" x14ac:dyDescent="0.3">
      <c r="A18" s="106"/>
      <c r="B18" s="95" t="s">
        <v>485</v>
      </c>
      <c r="C18" s="90"/>
      <c r="D18" s="90"/>
      <c r="E18" s="102"/>
      <c r="F18" s="93">
        <f>SUM(F15:F17)</f>
        <v>1</v>
      </c>
    </row>
    <row r="19" spans="1:7" x14ac:dyDescent="0.3">
      <c r="A19" s="106"/>
      <c r="B19" s="106"/>
      <c r="C19" s="106"/>
      <c r="D19" s="106"/>
      <c r="E19" s="106"/>
      <c r="F19" s="106"/>
      <c r="G19" s="106"/>
    </row>
    <row r="21" spans="1:7" ht="15.6" x14ac:dyDescent="0.3">
      <c r="B21" s="89" t="s">
        <v>495</v>
      </c>
      <c r="C21" s="87" t="s">
        <v>481</v>
      </c>
      <c r="D21" s="87" t="s">
        <v>482</v>
      </c>
      <c r="E21" s="87" t="s">
        <v>483</v>
      </c>
      <c r="F21" s="87" t="s">
        <v>496</v>
      </c>
      <c r="G21" s="89"/>
    </row>
    <row r="22" spans="1:7" ht="15" x14ac:dyDescent="0.3">
      <c r="B22" s="94"/>
      <c r="C22" s="110">
        <f>C7*$F$15</f>
        <v>0.48599439775910364</v>
      </c>
      <c r="D22" s="110">
        <f>D7*$F$16</f>
        <v>0.55742296918767509</v>
      </c>
      <c r="E22" s="110">
        <f>E7*$F$17</f>
        <v>0.42717086834733892</v>
      </c>
      <c r="F22" s="110">
        <f>SUM(C22:E22)</f>
        <v>1.4705882352941178</v>
      </c>
      <c r="G22" s="91">
        <f>F22/F15</f>
        <v>3.0259365994236314</v>
      </c>
    </row>
    <row r="23" spans="1:7" ht="15" x14ac:dyDescent="0.3">
      <c r="B23" s="94"/>
      <c r="C23" s="110">
        <f t="shared" ref="C23:C24" si="5">C8*$F$15</f>
        <v>0.32399626517273572</v>
      </c>
      <c r="D23" s="110">
        <f t="shared" ref="D23:D24" si="6">D8*$F$16</f>
        <v>0.37161531279178339</v>
      </c>
      <c r="E23" s="110">
        <f t="shared" ref="E23:E24" si="7">E8*$F$17</f>
        <v>0.42717086834733892</v>
      </c>
      <c r="F23" s="110">
        <f t="shared" ref="F23:F24" si="8">SUM(C23:E23)</f>
        <v>1.1227824463118581</v>
      </c>
      <c r="G23" s="91">
        <f t="shared" ref="G23:G24" si="9">F23/F16</f>
        <v>3.0213567839195981</v>
      </c>
    </row>
    <row r="24" spans="1:7" ht="15.6" thickBot="1" x14ac:dyDescent="0.35">
      <c r="B24" s="101"/>
      <c r="C24" s="110">
        <f t="shared" si="5"/>
        <v>0.16199813258636786</v>
      </c>
      <c r="D24" s="110">
        <f t="shared" si="6"/>
        <v>0.12387177093059445</v>
      </c>
      <c r="E24" s="110">
        <f t="shared" si="7"/>
        <v>0.14239028944911297</v>
      </c>
      <c r="F24" s="110">
        <f t="shared" si="8"/>
        <v>0.42826019296607526</v>
      </c>
      <c r="G24" s="100">
        <f t="shared" si="9"/>
        <v>3.0076502732240433</v>
      </c>
    </row>
    <row r="25" spans="1:7" ht="15" thickBot="1" x14ac:dyDescent="0.35"/>
    <row r="26" spans="1:7" ht="15" x14ac:dyDescent="0.3">
      <c r="B26" s="103" t="s">
        <v>500</v>
      </c>
      <c r="C26" s="111">
        <v>3</v>
      </c>
      <c r="D26" s="112"/>
    </row>
    <row r="27" spans="1:7" ht="15" x14ac:dyDescent="0.3">
      <c r="B27" s="94" t="s">
        <v>497</v>
      </c>
      <c r="C27" s="98">
        <f>AVERAGE(G22:G24)</f>
        <v>3.0183145521890906</v>
      </c>
      <c r="D27" s="96"/>
    </row>
    <row r="28" spans="1:7" ht="15" x14ac:dyDescent="0.3">
      <c r="B28" s="94" t="s">
        <v>498</v>
      </c>
      <c r="C28" s="98">
        <f>(C27-C26)/(C26-1)</f>
        <v>9.157276094545308E-3</v>
      </c>
      <c r="D28" s="96"/>
    </row>
    <row r="29" spans="1:7" ht="15" x14ac:dyDescent="0.3">
      <c r="B29" s="94" t="s">
        <v>499</v>
      </c>
      <c r="C29" s="98">
        <v>0.57999999999999996</v>
      </c>
      <c r="D29" s="96"/>
    </row>
    <row r="30" spans="1:7" ht="15.6" thickBot="1" x14ac:dyDescent="0.35">
      <c r="B30" s="101" t="s">
        <v>487</v>
      </c>
      <c r="C30" s="99">
        <f>C28/C29</f>
        <v>1.5788407059560878E-2</v>
      </c>
      <c r="D30" s="97" t="s">
        <v>488</v>
      </c>
    </row>
  </sheetData>
  <mergeCells count="2">
    <mergeCell ref="B5:F5"/>
    <mergeCell ref="B2:F2"/>
  </mergeCell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77AC62-B049-4833-92B6-9A0A27EB97DA}">
  <dimension ref="A1:K30"/>
  <sheetViews>
    <sheetView workbookViewId="0">
      <selection activeCell="H17" sqref="H17"/>
    </sheetView>
  </sheetViews>
  <sheetFormatPr defaultRowHeight="14.4" x14ac:dyDescent="0.3"/>
  <cols>
    <col min="2" max="2" width="24.44140625" bestFit="1" customWidth="1"/>
    <col min="3" max="3" width="17.77734375" bestFit="1" customWidth="1"/>
    <col min="4" max="4" width="14" bestFit="1" customWidth="1"/>
    <col min="5" max="5" width="18.5546875" bestFit="1" customWidth="1"/>
    <col min="6" max="6" width="16.33203125" bestFit="1" customWidth="1"/>
    <col min="7" max="7" width="7.77734375" bestFit="1" customWidth="1"/>
    <col min="8" max="9" width="86.44140625" customWidth="1"/>
    <col min="10" max="10" width="5.33203125" style="31" bestFit="1" customWidth="1"/>
    <col min="11" max="11" width="25.44140625" style="31" bestFit="1" customWidth="1"/>
    <col min="12" max="17" width="86.44140625" customWidth="1"/>
  </cols>
  <sheetData>
    <row r="1" spans="1:11" ht="15" thickBot="1" x14ac:dyDescent="0.35"/>
    <row r="2" spans="1:11" ht="16.2" thickBot="1" x14ac:dyDescent="0.35">
      <c r="B2" s="199" t="s">
        <v>507</v>
      </c>
      <c r="C2" s="200"/>
      <c r="D2" s="200"/>
      <c r="E2" s="200"/>
      <c r="F2" s="201"/>
    </row>
    <row r="3" spans="1:11" x14ac:dyDescent="0.3">
      <c r="A3" s="106"/>
      <c r="B3" s="106"/>
      <c r="C3" s="106"/>
      <c r="D3" s="106"/>
      <c r="E3" s="106"/>
      <c r="F3" s="106"/>
      <c r="G3" s="106"/>
    </row>
    <row r="4" spans="1:11" ht="15.6" x14ac:dyDescent="0.3">
      <c r="A4" s="106"/>
      <c r="B4" s="107" t="s">
        <v>494</v>
      </c>
      <c r="C4" s="106"/>
      <c r="D4" s="106"/>
      <c r="E4" s="106"/>
      <c r="F4" s="106"/>
      <c r="G4" s="106"/>
    </row>
    <row r="5" spans="1:11" ht="16.2" thickBot="1" x14ac:dyDescent="0.35">
      <c r="A5" s="106"/>
      <c r="B5" s="196" t="s">
        <v>480</v>
      </c>
      <c r="C5" s="197"/>
      <c r="D5" s="197"/>
      <c r="E5" s="197"/>
      <c r="F5" s="198"/>
      <c r="G5" s="106"/>
    </row>
    <row r="6" spans="1:11" ht="16.2" thickBot="1" x14ac:dyDescent="0.35">
      <c r="A6" s="106"/>
      <c r="B6" s="89"/>
      <c r="C6" s="87" t="s">
        <v>506</v>
      </c>
      <c r="D6" s="87" t="s">
        <v>504</v>
      </c>
      <c r="E6" s="87" t="s">
        <v>505</v>
      </c>
      <c r="F6" s="104" t="s">
        <v>484</v>
      </c>
      <c r="G6" s="106"/>
      <c r="J6" s="49" t="s">
        <v>503</v>
      </c>
      <c r="K6" s="50" t="s">
        <v>502</v>
      </c>
    </row>
    <row r="7" spans="1:11" ht="15.6" x14ac:dyDescent="0.3">
      <c r="A7" s="106"/>
      <c r="B7" s="86" t="s">
        <v>506</v>
      </c>
      <c r="C7" s="108">
        <v>1</v>
      </c>
      <c r="D7" s="108">
        <v>3</v>
      </c>
      <c r="E7" s="108">
        <v>3</v>
      </c>
      <c r="F7" s="114">
        <f>SUM(C7:E7)</f>
        <v>7</v>
      </c>
      <c r="G7" s="106"/>
      <c r="J7" s="121">
        <v>1</v>
      </c>
      <c r="K7" s="122" t="s">
        <v>489</v>
      </c>
    </row>
    <row r="8" spans="1:11" ht="15.6" x14ac:dyDescent="0.3">
      <c r="A8" s="106"/>
      <c r="B8" s="86" t="s">
        <v>504</v>
      </c>
      <c r="C8" s="108">
        <f>1/D7</f>
        <v>0.33333333333333331</v>
      </c>
      <c r="D8" s="108">
        <v>1</v>
      </c>
      <c r="E8" s="108">
        <v>2</v>
      </c>
      <c r="F8" s="114">
        <f t="shared" ref="F8:F9" si="0">SUM(C8:E8)</f>
        <v>3.333333333333333</v>
      </c>
      <c r="G8" s="106"/>
      <c r="J8" s="125">
        <v>1.5</v>
      </c>
      <c r="K8" s="118" t="s">
        <v>490</v>
      </c>
    </row>
    <row r="9" spans="1:11" ht="15.6" x14ac:dyDescent="0.3">
      <c r="A9" s="106"/>
      <c r="B9" s="86" t="s">
        <v>505</v>
      </c>
      <c r="C9" s="108">
        <f>1/E7</f>
        <v>0.33333333333333331</v>
      </c>
      <c r="D9" s="108">
        <f>1/E8</f>
        <v>0.5</v>
      </c>
      <c r="E9" s="92">
        <v>1</v>
      </c>
      <c r="F9" s="114">
        <f t="shared" si="0"/>
        <v>1.8333333333333333</v>
      </c>
      <c r="G9" s="106"/>
      <c r="J9" s="125">
        <v>3</v>
      </c>
      <c r="K9" s="118" t="s">
        <v>491</v>
      </c>
    </row>
    <row r="10" spans="1:11" ht="15.6" x14ac:dyDescent="0.3">
      <c r="A10" s="106"/>
      <c r="B10" s="95" t="s">
        <v>485</v>
      </c>
      <c r="C10" s="115"/>
      <c r="D10" s="115"/>
      <c r="E10" s="116"/>
      <c r="F10" s="117">
        <f>SUM(F7:F9)</f>
        <v>12.166666666666666</v>
      </c>
      <c r="G10" s="106"/>
      <c r="J10" s="125">
        <v>4.5</v>
      </c>
      <c r="K10" s="118" t="s">
        <v>492</v>
      </c>
    </row>
    <row r="11" spans="1:11" ht="15" thickBot="1" x14ac:dyDescent="0.35">
      <c r="A11" s="106"/>
      <c r="B11" s="106"/>
      <c r="C11" s="106"/>
      <c r="D11" s="106"/>
      <c r="E11" s="106"/>
      <c r="F11" s="106"/>
      <c r="G11" s="106"/>
      <c r="J11" s="119">
        <v>6</v>
      </c>
      <c r="K11" s="123" t="s">
        <v>493</v>
      </c>
    </row>
    <row r="12" spans="1:11" x14ac:dyDescent="0.3">
      <c r="A12" s="106"/>
      <c r="B12" s="106"/>
      <c r="C12" s="106"/>
      <c r="D12" s="106"/>
      <c r="E12" s="106"/>
      <c r="F12" s="106"/>
      <c r="G12" s="106"/>
    </row>
    <row r="13" spans="1:11" x14ac:dyDescent="0.3">
      <c r="A13" s="106"/>
      <c r="B13" s="106"/>
      <c r="C13" s="106"/>
      <c r="D13" s="106"/>
      <c r="E13" s="106"/>
      <c r="F13" s="106"/>
      <c r="G13" s="106"/>
    </row>
    <row r="14" spans="1:11" ht="15.6" x14ac:dyDescent="0.3">
      <c r="A14" s="106"/>
      <c r="B14" s="89"/>
      <c r="C14" s="87" t="s">
        <v>506</v>
      </c>
      <c r="D14" s="87" t="s">
        <v>504</v>
      </c>
      <c r="E14" s="87" t="s">
        <v>505</v>
      </c>
      <c r="F14" s="87" t="s">
        <v>486</v>
      </c>
    </row>
    <row r="15" spans="1:11" ht="15.6" x14ac:dyDescent="0.3">
      <c r="A15" s="106"/>
      <c r="B15" s="86" t="s">
        <v>506</v>
      </c>
      <c r="C15" s="113">
        <f>C7/SUM(C7:C9)</f>
        <v>0.60000000000000009</v>
      </c>
      <c r="D15" s="113">
        <f t="shared" ref="D15:E15" si="1">D7/SUM(D7:D9)</f>
        <v>0.66666666666666663</v>
      </c>
      <c r="E15" s="113">
        <f t="shared" si="1"/>
        <v>0.5</v>
      </c>
      <c r="F15" s="105">
        <f>AVERAGE(C15:E15)</f>
        <v>0.58888888888888891</v>
      </c>
    </row>
    <row r="16" spans="1:11" ht="15.6" x14ac:dyDescent="0.3">
      <c r="A16" s="106"/>
      <c r="B16" s="86" t="s">
        <v>504</v>
      </c>
      <c r="C16" s="113">
        <f>C8/SUM(C7:C9)</f>
        <v>0.2</v>
      </c>
      <c r="D16" s="113">
        <f t="shared" ref="D16:E16" si="2">D8/SUM(D7:D9)</f>
        <v>0.22222222222222221</v>
      </c>
      <c r="E16" s="113">
        <f t="shared" si="2"/>
        <v>0.33333333333333331</v>
      </c>
      <c r="F16" s="105">
        <f t="shared" ref="F16:F17" si="3">AVERAGE(C16:E16)</f>
        <v>0.25185185185185183</v>
      </c>
    </row>
    <row r="17" spans="1:7" ht="15.6" x14ac:dyDescent="0.3">
      <c r="A17" s="106"/>
      <c r="B17" s="86" t="s">
        <v>505</v>
      </c>
      <c r="C17" s="113">
        <f>C9/SUM(C7:C9)</f>
        <v>0.2</v>
      </c>
      <c r="D17" s="113">
        <f t="shared" ref="D17:E17" si="4">D9/SUM(D7:D9)</f>
        <v>0.1111111111111111</v>
      </c>
      <c r="E17" s="113">
        <f t="shared" si="4"/>
        <v>0.16666666666666666</v>
      </c>
      <c r="F17" s="105">
        <f t="shared" si="3"/>
        <v>0.15925925925925924</v>
      </c>
    </row>
    <row r="18" spans="1:7" ht="15.6" x14ac:dyDescent="0.3">
      <c r="A18" s="106"/>
      <c r="B18" s="95" t="s">
        <v>485</v>
      </c>
      <c r="C18" s="90"/>
      <c r="D18" s="90"/>
      <c r="E18" s="102"/>
      <c r="F18" s="93">
        <f>SUM(F15:F17)</f>
        <v>1</v>
      </c>
    </row>
    <row r="19" spans="1:7" x14ac:dyDescent="0.3">
      <c r="A19" s="106"/>
      <c r="B19" s="106"/>
      <c r="C19" s="106"/>
      <c r="D19" s="106"/>
      <c r="E19" s="106"/>
      <c r="F19" s="106"/>
      <c r="G19" s="106"/>
    </row>
    <row r="21" spans="1:7" ht="15.6" x14ac:dyDescent="0.3">
      <c r="B21" s="89" t="s">
        <v>495</v>
      </c>
      <c r="C21" s="87" t="s">
        <v>506</v>
      </c>
      <c r="D21" s="87" t="s">
        <v>504</v>
      </c>
      <c r="E21" s="87" t="s">
        <v>505</v>
      </c>
      <c r="F21" s="87" t="s">
        <v>496</v>
      </c>
      <c r="G21" s="89"/>
    </row>
    <row r="22" spans="1:7" ht="15" x14ac:dyDescent="0.3">
      <c r="B22" s="94"/>
      <c r="C22" s="110">
        <f>C7*$F$15</f>
        <v>0.58888888888888891</v>
      </c>
      <c r="D22" s="110">
        <f>D7*$F$16</f>
        <v>0.75555555555555554</v>
      </c>
      <c r="E22" s="110">
        <f>E7*$F$17</f>
        <v>0.47777777777777775</v>
      </c>
      <c r="F22" s="110">
        <f>SUM(C22:E22)</f>
        <v>1.8222222222222224</v>
      </c>
      <c r="G22" s="91">
        <f>F22/F15</f>
        <v>3.0943396226415096</v>
      </c>
    </row>
    <row r="23" spans="1:7" ht="15" x14ac:dyDescent="0.3">
      <c r="B23" s="94"/>
      <c r="C23" s="110">
        <f t="shared" ref="C23:C24" si="5">C8*$F$15</f>
        <v>0.1962962962962963</v>
      </c>
      <c r="D23" s="110">
        <f t="shared" ref="D23:D24" si="6">D8*$F$16</f>
        <v>0.25185185185185183</v>
      </c>
      <c r="E23" s="110">
        <f t="shared" ref="E23:E24" si="7">E8*$F$17</f>
        <v>0.31851851851851848</v>
      </c>
      <c r="F23" s="110">
        <f t="shared" ref="F23:F24" si="8">SUM(C23:E23)</f>
        <v>0.76666666666666661</v>
      </c>
      <c r="G23" s="91">
        <f t="shared" ref="G23:G24" si="9">F23/F16</f>
        <v>3.0441176470588238</v>
      </c>
    </row>
    <row r="24" spans="1:7" ht="15.6" thickBot="1" x14ac:dyDescent="0.35">
      <c r="B24" s="101"/>
      <c r="C24" s="110">
        <f t="shared" si="5"/>
        <v>0.1962962962962963</v>
      </c>
      <c r="D24" s="110">
        <f t="shared" si="6"/>
        <v>0.12592592592592591</v>
      </c>
      <c r="E24" s="110">
        <f t="shared" si="7"/>
        <v>0.15925925925925924</v>
      </c>
      <c r="F24" s="110">
        <f t="shared" si="8"/>
        <v>0.4814814814814814</v>
      </c>
      <c r="G24" s="100">
        <f t="shared" si="9"/>
        <v>3.0232558139534884</v>
      </c>
    </row>
    <row r="25" spans="1:7" ht="15" thickBot="1" x14ac:dyDescent="0.35"/>
    <row r="26" spans="1:7" ht="15" x14ac:dyDescent="0.3">
      <c r="B26" s="103" t="s">
        <v>500</v>
      </c>
      <c r="C26" s="111">
        <v>3</v>
      </c>
      <c r="D26" s="112"/>
    </row>
    <row r="27" spans="1:7" ht="15" x14ac:dyDescent="0.3">
      <c r="B27" s="94" t="s">
        <v>497</v>
      </c>
      <c r="C27" s="98">
        <f>AVERAGE(G22:G24)</f>
        <v>3.0539043612179406</v>
      </c>
      <c r="D27" s="96"/>
    </row>
    <row r="28" spans="1:7" ht="15" x14ac:dyDescent="0.3">
      <c r="B28" s="94" t="s">
        <v>498</v>
      </c>
      <c r="C28" s="98">
        <f>(C27-C26)/(C26-1)</f>
        <v>2.6952180608970311E-2</v>
      </c>
      <c r="D28" s="96"/>
    </row>
    <row r="29" spans="1:7" ht="15" x14ac:dyDescent="0.3">
      <c r="B29" s="94" t="s">
        <v>499</v>
      </c>
      <c r="C29" s="98">
        <v>0.57999999999999996</v>
      </c>
      <c r="D29" s="96"/>
    </row>
    <row r="30" spans="1:7" ht="15.6" thickBot="1" x14ac:dyDescent="0.35">
      <c r="B30" s="101" t="s">
        <v>487</v>
      </c>
      <c r="C30" s="124">
        <f>C28/C29</f>
        <v>4.6469276912017778E-2</v>
      </c>
      <c r="D30" s="97" t="s">
        <v>488</v>
      </c>
    </row>
  </sheetData>
  <mergeCells count="2">
    <mergeCell ref="B2:F2"/>
    <mergeCell ref="B5:F5"/>
  </mergeCells>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05E66C-2D09-484F-BB56-54B865A14339}">
  <dimension ref="A1:K30"/>
  <sheetViews>
    <sheetView zoomScale="70" zoomScaleNormal="70" workbookViewId="0">
      <selection activeCell="H17" sqref="H17"/>
    </sheetView>
  </sheetViews>
  <sheetFormatPr defaultRowHeight="14.4" x14ac:dyDescent="0.3"/>
  <cols>
    <col min="2" max="2" width="24.44140625" bestFit="1" customWidth="1"/>
    <col min="3" max="3" width="21" bestFit="1" customWidth="1"/>
    <col min="4" max="4" width="16.21875" bestFit="1" customWidth="1"/>
    <col min="5" max="5" width="9" bestFit="1" customWidth="1"/>
    <col min="6" max="6" width="16.33203125" bestFit="1" customWidth="1"/>
    <col min="7" max="7" width="7.77734375" bestFit="1" customWidth="1"/>
    <col min="8" max="8" width="13.33203125" customWidth="1"/>
    <col min="10" max="10" width="12.5546875" style="31" customWidth="1"/>
    <col min="11" max="11" width="28.6640625" style="31" customWidth="1"/>
  </cols>
  <sheetData>
    <row r="1" spans="1:11" ht="15" thickBot="1" x14ac:dyDescent="0.35"/>
    <row r="2" spans="1:11" ht="16.2" thickBot="1" x14ac:dyDescent="0.35">
      <c r="B2" s="199" t="s">
        <v>508</v>
      </c>
      <c r="C2" s="200"/>
      <c r="D2" s="200"/>
      <c r="E2" s="200"/>
      <c r="F2" s="201"/>
    </row>
    <row r="3" spans="1:11" x14ac:dyDescent="0.3">
      <c r="A3" s="106"/>
      <c r="B3" s="106"/>
      <c r="C3" s="106"/>
      <c r="D3" s="106"/>
      <c r="E3" s="106"/>
      <c r="F3" s="106"/>
      <c r="G3" s="106"/>
    </row>
    <row r="4" spans="1:11" ht="15.6" x14ac:dyDescent="0.3">
      <c r="A4" s="106"/>
      <c r="B4" s="107" t="s">
        <v>494</v>
      </c>
      <c r="C4" s="106"/>
      <c r="D4" s="106"/>
      <c r="E4" s="106"/>
      <c r="F4" s="106"/>
      <c r="G4" s="106"/>
    </row>
    <row r="5" spans="1:11" ht="16.2" thickBot="1" x14ac:dyDescent="0.35">
      <c r="A5" s="106"/>
      <c r="B5" s="196" t="s">
        <v>480</v>
      </c>
      <c r="C5" s="197"/>
      <c r="D5" s="197"/>
      <c r="E5" s="197"/>
      <c r="F5" s="198"/>
      <c r="G5" s="106"/>
    </row>
    <row r="6" spans="1:11" ht="31.8" thickBot="1" x14ac:dyDescent="0.35">
      <c r="A6" s="106"/>
      <c r="B6" s="89"/>
      <c r="C6" s="87" t="s">
        <v>509</v>
      </c>
      <c r="D6" s="87" t="s">
        <v>510</v>
      </c>
      <c r="E6" s="87" t="s">
        <v>511</v>
      </c>
      <c r="F6" s="104" t="s">
        <v>484</v>
      </c>
      <c r="G6" s="106"/>
      <c r="J6" s="49" t="s">
        <v>503</v>
      </c>
      <c r="K6" s="50" t="s">
        <v>502</v>
      </c>
    </row>
    <row r="7" spans="1:11" ht="15.6" x14ac:dyDescent="0.3">
      <c r="A7" s="106"/>
      <c r="B7" s="86" t="s">
        <v>509</v>
      </c>
      <c r="C7" s="108">
        <v>1</v>
      </c>
      <c r="D7" s="108">
        <v>3.5</v>
      </c>
      <c r="E7" s="108">
        <v>4</v>
      </c>
      <c r="F7" s="114">
        <f>SUM(C7:E7)</f>
        <v>8.5</v>
      </c>
      <c r="G7" s="106"/>
      <c r="J7" s="121">
        <v>1</v>
      </c>
      <c r="K7" s="122" t="s">
        <v>489</v>
      </c>
    </row>
    <row r="8" spans="1:11" ht="15.6" x14ac:dyDescent="0.3">
      <c r="A8" s="106"/>
      <c r="B8" s="86" t="s">
        <v>510</v>
      </c>
      <c r="C8" s="108">
        <f>1/D7</f>
        <v>0.2857142857142857</v>
      </c>
      <c r="D8" s="108">
        <v>1</v>
      </c>
      <c r="E8" s="108">
        <v>3</v>
      </c>
      <c r="F8" s="114">
        <f t="shared" ref="F8:F9" si="0">SUM(C8:E8)</f>
        <v>4.2857142857142856</v>
      </c>
      <c r="G8" s="106"/>
      <c r="J8" s="125">
        <v>1.5</v>
      </c>
      <c r="K8" s="118" t="s">
        <v>490</v>
      </c>
    </row>
    <row r="9" spans="1:11" ht="15.6" x14ac:dyDescent="0.3">
      <c r="A9" s="106"/>
      <c r="B9" s="86" t="s">
        <v>511</v>
      </c>
      <c r="C9" s="108">
        <f>1/E7</f>
        <v>0.25</v>
      </c>
      <c r="D9" s="108">
        <f>1/E8</f>
        <v>0.33333333333333331</v>
      </c>
      <c r="E9" s="92">
        <v>1</v>
      </c>
      <c r="F9" s="114">
        <f t="shared" si="0"/>
        <v>1.5833333333333333</v>
      </c>
      <c r="G9" s="106"/>
      <c r="J9" s="125">
        <v>3</v>
      </c>
      <c r="K9" s="118" t="s">
        <v>491</v>
      </c>
    </row>
    <row r="10" spans="1:11" ht="15.6" x14ac:dyDescent="0.3">
      <c r="A10" s="106"/>
      <c r="B10" s="95" t="s">
        <v>485</v>
      </c>
      <c r="C10" s="115"/>
      <c r="D10" s="115"/>
      <c r="E10" s="116"/>
      <c r="F10" s="117">
        <f>SUM(F7:F9)</f>
        <v>14.369047619047619</v>
      </c>
      <c r="G10" s="106"/>
      <c r="J10" s="125">
        <v>4.5</v>
      </c>
      <c r="K10" s="118" t="s">
        <v>492</v>
      </c>
    </row>
    <row r="11" spans="1:11" ht="15" thickBot="1" x14ac:dyDescent="0.35">
      <c r="A11" s="106"/>
      <c r="B11" s="106"/>
      <c r="C11" s="106"/>
      <c r="D11" s="106"/>
      <c r="E11" s="106"/>
      <c r="F11" s="106"/>
      <c r="G11" s="106"/>
      <c r="J11" s="119">
        <v>6</v>
      </c>
      <c r="K11" s="123" t="s">
        <v>493</v>
      </c>
    </row>
    <row r="12" spans="1:11" x14ac:dyDescent="0.3">
      <c r="A12" s="106"/>
      <c r="B12" s="106"/>
      <c r="C12" s="106"/>
      <c r="D12" s="106"/>
      <c r="E12" s="106"/>
      <c r="F12" s="106"/>
      <c r="G12" s="106"/>
    </row>
    <row r="13" spans="1:11" x14ac:dyDescent="0.3">
      <c r="A13" s="106"/>
      <c r="B13" s="106"/>
      <c r="C13" s="106"/>
      <c r="D13" s="106"/>
      <c r="E13" s="106"/>
      <c r="F13" s="106"/>
      <c r="G13" s="106"/>
    </row>
    <row r="14" spans="1:11" ht="31.2" x14ac:dyDescent="0.3">
      <c r="A14" s="106"/>
      <c r="B14" s="89"/>
      <c r="C14" s="87" t="s">
        <v>509</v>
      </c>
      <c r="D14" s="87" t="s">
        <v>510</v>
      </c>
      <c r="E14" s="87" t="s">
        <v>511</v>
      </c>
      <c r="F14" s="87" t="s">
        <v>486</v>
      </c>
    </row>
    <row r="15" spans="1:11" ht="15.6" x14ac:dyDescent="0.3">
      <c r="A15" s="106"/>
      <c r="B15" s="86" t="s">
        <v>509</v>
      </c>
      <c r="C15" s="113">
        <f>C7/SUM(C7:C9)</f>
        <v>0.65116279069767447</v>
      </c>
      <c r="D15" s="113">
        <f t="shared" ref="D15:E15" si="1">D7/SUM(D7:D9)</f>
        <v>0.72413793103448276</v>
      </c>
      <c r="E15" s="113">
        <f t="shared" si="1"/>
        <v>0.5</v>
      </c>
      <c r="F15" s="105">
        <f>AVERAGE(C15:E15)</f>
        <v>0.62510024057738578</v>
      </c>
    </row>
    <row r="16" spans="1:11" ht="15.6" x14ac:dyDescent="0.3">
      <c r="A16" s="106"/>
      <c r="B16" s="86" t="s">
        <v>510</v>
      </c>
      <c r="C16" s="113">
        <f>C8/SUM(C7:C9)</f>
        <v>0.18604651162790697</v>
      </c>
      <c r="D16" s="113">
        <f t="shared" ref="D16:E16" si="2">D8/SUM(D7:D9)</f>
        <v>0.20689655172413796</v>
      </c>
      <c r="E16" s="113">
        <f t="shared" si="2"/>
        <v>0.375</v>
      </c>
      <c r="F16" s="105">
        <f t="shared" ref="F16:F17" si="3">AVERAGE(C16:E16)</f>
        <v>0.25598102111734833</v>
      </c>
    </row>
    <row r="17" spans="1:7" ht="15.6" x14ac:dyDescent="0.3">
      <c r="A17" s="106"/>
      <c r="B17" s="86" t="s">
        <v>511</v>
      </c>
      <c r="C17" s="113">
        <f>C9/SUM(C7:C9)</f>
        <v>0.16279069767441862</v>
      </c>
      <c r="D17" s="113">
        <f t="shared" ref="D17:E17" si="4">D9/SUM(D7:D9)</f>
        <v>6.8965517241379309E-2</v>
      </c>
      <c r="E17" s="113">
        <f t="shared" si="4"/>
        <v>0.125</v>
      </c>
      <c r="F17" s="105">
        <f t="shared" si="3"/>
        <v>0.11891873830526596</v>
      </c>
    </row>
    <row r="18" spans="1:7" ht="15.6" x14ac:dyDescent="0.3">
      <c r="A18" s="106"/>
      <c r="B18" s="95" t="s">
        <v>485</v>
      </c>
      <c r="C18" s="90"/>
      <c r="D18" s="90"/>
      <c r="E18" s="102"/>
      <c r="F18" s="93">
        <f>SUM(F15:F17)</f>
        <v>1</v>
      </c>
    </row>
    <row r="19" spans="1:7" x14ac:dyDescent="0.3">
      <c r="A19" s="106"/>
      <c r="B19" s="106"/>
      <c r="C19" s="106"/>
      <c r="D19" s="106"/>
      <c r="E19" s="106"/>
      <c r="F19" s="106"/>
      <c r="G19" s="106"/>
    </row>
    <row r="20" spans="1:7" ht="15" thickBot="1" x14ac:dyDescent="0.35"/>
    <row r="21" spans="1:7" ht="31.2" x14ac:dyDescent="0.3">
      <c r="B21" s="139" t="s">
        <v>495</v>
      </c>
      <c r="C21" s="120" t="s">
        <v>509</v>
      </c>
      <c r="D21" s="120" t="s">
        <v>510</v>
      </c>
      <c r="E21" s="120" t="s">
        <v>511</v>
      </c>
      <c r="F21" s="120" t="s">
        <v>496</v>
      </c>
      <c r="G21" s="88"/>
    </row>
    <row r="22" spans="1:7" ht="15" x14ac:dyDescent="0.3">
      <c r="B22" s="94"/>
      <c r="C22" s="110">
        <f>C7*$F$15</f>
        <v>0.62510024057738578</v>
      </c>
      <c r="D22" s="110">
        <f>D7*$F$16</f>
        <v>0.89593357391071915</v>
      </c>
      <c r="E22" s="110">
        <f>E7*$F$17</f>
        <v>0.47567495322106385</v>
      </c>
      <c r="F22" s="110">
        <f>SUM(C22:E22)</f>
        <v>1.9967087677091688</v>
      </c>
      <c r="G22" s="91">
        <f>F22/F15</f>
        <v>3.194221723326919</v>
      </c>
    </row>
    <row r="23" spans="1:7" ht="15" x14ac:dyDescent="0.3">
      <c r="B23" s="94"/>
      <c r="C23" s="110">
        <f t="shared" ref="C23:C24" si="5">C8*$F$15</f>
        <v>0.17860006873639592</v>
      </c>
      <c r="D23" s="110">
        <f t="shared" ref="D23:D24" si="6">D8*$F$16</f>
        <v>0.25598102111734833</v>
      </c>
      <c r="E23" s="110">
        <f t="shared" ref="E23:E24" si="7">E8*$F$17</f>
        <v>0.3567562149157979</v>
      </c>
      <c r="F23" s="110">
        <f t="shared" ref="F23:F24" si="8">SUM(C23:E23)</f>
        <v>0.79133730476954212</v>
      </c>
      <c r="G23" s="91">
        <f t="shared" ref="G23:G24" si="9">F23/F16</f>
        <v>3.0913905308892904</v>
      </c>
    </row>
    <row r="24" spans="1:7" ht="15.6" thickBot="1" x14ac:dyDescent="0.35">
      <c r="B24" s="101"/>
      <c r="C24" s="109">
        <f t="shared" si="5"/>
        <v>0.15627506014434644</v>
      </c>
      <c r="D24" s="109">
        <f t="shared" si="6"/>
        <v>8.532700703911611E-2</v>
      </c>
      <c r="E24" s="109">
        <f t="shared" si="7"/>
        <v>0.11891873830526596</v>
      </c>
      <c r="F24" s="109">
        <f t="shared" si="8"/>
        <v>0.3605208054887285</v>
      </c>
      <c r="G24" s="100">
        <f t="shared" si="9"/>
        <v>3.0316568324435704</v>
      </c>
    </row>
    <row r="25" spans="1:7" ht="15" thickBot="1" x14ac:dyDescent="0.35"/>
    <row r="26" spans="1:7" ht="15" x14ac:dyDescent="0.3">
      <c r="B26" s="103" t="s">
        <v>500</v>
      </c>
      <c r="C26" s="111">
        <v>3</v>
      </c>
      <c r="D26" s="112"/>
    </row>
    <row r="27" spans="1:7" ht="15" x14ac:dyDescent="0.3">
      <c r="B27" s="94" t="s">
        <v>497</v>
      </c>
      <c r="C27" s="98">
        <f>AVERAGE(G22:G24)</f>
        <v>3.1057563622199265</v>
      </c>
      <c r="D27" s="96"/>
    </row>
    <row r="28" spans="1:7" ht="15" x14ac:dyDescent="0.3">
      <c r="B28" s="94" t="s">
        <v>498</v>
      </c>
      <c r="C28" s="98">
        <f>(C27-C26)/(C26-1)</f>
        <v>5.2878181109963229E-2</v>
      </c>
      <c r="D28" s="96"/>
    </row>
    <row r="29" spans="1:7" ht="15" x14ac:dyDescent="0.3">
      <c r="B29" s="94" t="s">
        <v>499</v>
      </c>
      <c r="C29" s="98">
        <v>0.57999999999999996</v>
      </c>
      <c r="D29" s="96"/>
    </row>
    <row r="30" spans="1:7" ht="15.6" thickBot="1" x14ac:dyDescent="0.35">
      <c r="B30" s="101" t="s">
        <v>487</v>
      </c>
      <c r="C30" s="124">
        <f>C28/C29</f>
        <v>9.1169277775798682E-2</v>
      </c>
      <c r="D30" s="97" t="s">
        <v>488</v>
      </c>
    </row>
  </sheetData>
  <mergeCells count="2">
    <mergeCell ref="B2:F2"/>
    <mergeCell ref="B5:F5"/>
  </mergeCells>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BEBF83-F252-44C9-BC6C-D56BAC4A9423}">
  <dimension ref="A1:K30"/>
  <sheetViews>
    <sheetView zoomScale="70" zoomScaleNormal="70" workbookViewId="0">
      <selection activeCell="H17" sqref="H17"/>
    </sheetView>
  </sheetViews>
  <sheetFormatPr defaultRowHeight="14.4" x14ac:dyDescent="0.3"/>
  <cols>
    <col min="2" max="2" width="24.44140625" bestFit="1" customWidth="1"/>
    <col min="3" max="3" width="21" bestFit="1" customWidth="1"/>
    <col min="4" max="4" width="16.21875" bestFit="1" customWidth="1"/>
    <col min="5" max="5" width="9" bestFit="1" customWidth="1"/>
    <col min="6" max="6" width="16.33203125" bestFit="1" customWidth="1"/>
    <col min="7" max="7" width="7.77734375" bestFit="1" customWidth="1"/>
    <col min="8" max="8" width="13.33203125" customWidth="1"/>
    <col min="10" max="10" width="12.5546875" style="31" customWidth="1"/>
    <col min="11" max="11" width="25.44140625" style="31" bestFit="1" customWidth="1"/>
  </cols>
  <sheetData>
    <row r="1" spans="1:11" ht="15" thickBot="1" x14ac:dyDescent="0.35"/>
    <row r="2" spans="1:11" ht="16.2" thickBot="1" x14ac:dyDescent="0.35">
      <c r="B2" s="199" t="s">
        <v>512</v>
      </c>
      <c r="C2" s="200"/>
      <c r="D2" s="200"/>
      <c r="E2" s="200"/>
      <c r="F2" s="201"/>
    </row>
    <row r="3" spans="1:11" x14ac:dyDescent="0.3">
      <c r="A3" s="106"/>
      <c r="B3" s="106"/>
      <c r="C3" s="106"/>
      <c r="D3" s="106"/>
      <c r="E3" s="106"/>
      <c r="F3" s="106"/>
      <c r="G3" s="106"/>
    </row>
    <row r="4" spans="1:11" ht="15.6" x14ac:dyDescent="0.3">
      <c r="A4" s="106"/>
      <c r="B4" s="107" t="s">
        <v>494</v>
      </c>
      <c r="C4" s="106"/>
      <c r="D4" s="106"/>
      <c r="E4" s="106"/>
      <c r="F4" s="106"/>
      <c r="G4" s="106"/>
    </row>
    <row r="5" spans="1:11" ht="16.2" thickBot="1" x14ac:dyDescent="0.35">
      <c r="A5" s="106"/>
      <c r="B5" s="196" t="s">
        <v>480</v>
      </c>
      <c r="C5" s="197"/>
      <c r="D5" s="197"/>
      <c r="E5" s="197"/>
      <c r="F5" s="198"/>
      <c r="G5" s="106"/>
    </row>
    <row r="6" spans="1:11" ht="31.8" thickBot="1" x14ac:dyDescent="0.35">
      <c r="A6" s="106"/>
      <c r="B6" s="89"/>
      <c r="C6" s="87" t="s">
        <v>515</v>
      </c>
      <c r="D6" s="87" t="s">
        <v>514</v>
      </c>
      <c r="E6" s="87" t="s">
        <v>513</v>
      </c>
      <c r="F6" s="104" t="s">
        <v>484</v>
      </c>
      <c r="G6" s="106"/>
      <c r="J6" s="49" t="s">
        <v>503</v>
      </c>
      <c r="K6" s="50" t="s">
        <v>502</v>
      </c>
    </row>
    <row r="7" spans="1:11" ht="15.6" x14ac:dyDescent="0.3">
      <c r="A7" s="106"/>
      <c r="B7" s="86" t="s">
        <v>515</v>
      </c>
      <c r="C7" s="108">
        <v>1</v>
      </c>
      <c r="D7" s="108">
        <v>1.25</v>
      </c>
      <c r="E7" s="108">
        <v>1.5</v>
      </c>
      <c r="F7" s="114">
        <f>SUM(C7:E7)</f>
        <v>3.75</v>
      </c>
      <c r="G7" s="106"/>
      <c r="J7" s="121">
        <v>1</v>
      </c>
      <c r="K7" s="122" t="s">
        <v>489</v>
      </c>
    </row>
    <row r="8" spans="1:11" ht="15.6" x14ac:dyDescent="0.3">
      <c r="A8" s="106"/>
      <c r="B8" s="86" t="s">
        <v>514</v>
      </c>
      <c r="C8" s="108">
        <f>1/D7</f>
        <v>0.8</v>
      </c>
      <c r="D8" s="108">
        <v>1</v>
      </c>
      <c r="E8" s="108">
        <v>1.6</v>
      </c>
      <c r="F8" s="114">
        <f t="shared" ref="F8:F9" si="0">SUM(C8:E8)</f>
        <v>3.4000000000000004</v>
      </c>
      <c r="G8" s="106"/>
      <c r="J8" s="125">
        <v>1.5</v>
      </c>
      <c r="K8" s="118" t="s">
        <v>490</v>
      </c>
    </row>
    <row r="9" spans="1:11" ht="15.6" x14ac:dyDescent="0.3">
      <c r="A9" s="106"/>
      <c r="B9" s="86" t="s">
        <v>513</v>
      </c>
      <c r="C9" s="108">
        <f>1/E7</f>
        <v>0.66666666666666663</v>
      </c>
      <c r="D9" s="108">
        <f>1/E8</f>
        <v>0.625</v>
      </c>
      <c r="E9" s="92">
        <v>1</v>
      </c>
      <c r="F9" s="114">
        <f t="shared" si="0"/>
        <v>2.2916666666666665</v>
      </c>
      <c r="G9" s="106"/>
      <c r="J9" s="125">
        <v>3</v>
      </c>
      <c r="K9" s="118" t="s">
        <v>491</v>
      </c>
    </row>
    <row r="10" spans="1:11" ht="15.6" x14ac:dyDescent="0.3">
      <c r="A10" s="106"/>
      <c r="B10" s="95" t="s">
        <v>485</v>
      </c>
      <c r="C10" s="115"/>
      <c r="D10" s="115"/>
      <c r="E10" s="116"/>
      <c r="F10" s="117">
        <f>SUM(F7:F9)</f>
        <v>9.4416666666666664</v>
      </c>
      <c r="G10" s="106"/>
      <c r="J10" s="125">
        <v>4.5</v>
      </c>
      <c r="K10" s="118" t="s">
        <v>492</v>
      </c>
    </row>
    <row r="11" spans="1:11" ht="15" thickBot="1" x14ac:dyDescent="0.35">
      <c r="A11" s="106"/>
      <c r="B11" s="106"/>
      <c r="C11" s="106"/>
      <c r="D11" s="106"/>
      <c r="E11" s="106"/>
      <c r="F11" s="106"/>
      <c r="G11" s="106"/>
      <c r="J11" s="119">
        <v>6</v>
      </c>
      <c r="K11" s="123" t="s">
        <v>493</v>
      </c>
    </row>
    <row r="12" spans="1:11" x14ac:dyDescent="0.3">
      <c r="A12" s="106"/>
      <c r="B12" s="106"/>
      <c r="C12" s="106"/>
      <c r="D12" s="106"/>
      <c r="E12" s="106"/>
      <c r="F12" s="106"/>
      <c r="G12" s="106"/>
    </row>
    <row r="13" spans="1:11" x14ac:dyDescent="0.3">
      <c r="A13" s="106"/>
      <c r="B13" s="106"/>
      <c r="C13" s="106"/>
      <c r="D13" s="106"/>
      <c r="E13" s="106"/>
      <c r="F13" s="106"/>
      <c r="G13" s="106"/>
    </row>
    <row r="14" spans="1:11" ht="31.2" x14ac:dyDescent="0.3">
      <c r="A14" s="106"/>
      <c r="B14" s="89"/>
      <c r="C14" s="87" t="s">
        <v>515</v>
      </c>
      <c r="D14" s="87" t="s">
        <v>514</v>
      </c>
      <c r="E14" s="87" t="s">
        <v>513</v>
      </c>
      <c r="F14" s="87" t="s">
        <v>486</v>
      </c>
    </row>
    <row r="15" spans="1:11" ht="15.6" x14ac:dyDescent="0.3">
      <c r="A15" s="106"/>
      <c r="B15" s="86" t="s">
        <v>515</v>
      </c>
      <c r="C15" s="113">
        <f>C7/SUM(C7:C9)</f>
        <v>0.40540540540540537</v>
      </c>
      <c r="D15" s="113">
        <f t="shared" ref="D15:E15" si="1">D7/SUM(D7:D9)</f>
        <v>0.43478260869565216</v>
      </c>
      <c r="E15" s="113">
        <f t="shared" si="1"/>
        <v>0.36585365853658541</v>
      </c>
      <c r="F15" s="105">
        <f>AVERAGE(C15:E15)</f>
        <v>0.40201389087921435</v>
      </c>
    </row>
    <row r="16" spans="1:11" ht="15.6" x14ac:dyDescent="0.3">
      <c r="A16" s="106"/>
      <c r="B16" s="86" t="s">
        <v>514</v>
      </c>
      <c r="C16" s="113">
        <f>C8/SUM(C7:C9)</f>
        <v>0.32432432432432434</v>
      </c>
      <c r="D16" s="113">
        <f t="shared" ref="D16:E16" si="2">D8/SUM(D7:D9)</f>
        <v>0.34782608695652173</v>
      </c>
      <c r="E16" s="113">
        <f t="shared" si="2"/>
        <v>0.39024390243902446</v>
      </c>
      <c r="F16" s="105">
        <f t="shared" ref="F16:F17" si="3">AVERAGE(C16:E16)</f>
        <v>0.35413143790662355</v>
      </c>
    </row>
    <row r="17" spans="1:7" ht="15.6" x14ac:dyDescent="0.3">
      <c r="A17" s="106"/>
      <c r="B17" s="86" t="s">
        <v>513</v>
      </c>
      <c r="C17" s="113">
        <f>C9/SUM(C7:C9)</f>
        <v>0.27027027027027023</v>
      </c>
      <c r="D17" s="113">
        <f t="shared" ref="D17:E17" si="4">D9/SUM(D7:D9)</f>
        <v>0.21739130434782608</v>
      </c>
      <c r="E17" s="113">
        <f t="shared" si="4"/>
        <v>0.24390243902439027</v>
      </c>
      <c r="F17" s="105">
        <f t="shared" si="3"/>
        <v>0.24385467121416218</v>
      </c>
    </row>
    <row r="18" spans="1:7" ht="15.6" x14ac:dyDescent="0.3">
      <c r="A18" s="106"/>
      <c r="B18" s="95" t="s">
        <v>485</v>
      </c>
      <c r="C18" s="90"/>
      <c r="D18" s="90"/>
      <c r="E18" s="102"/>
      <c r="F18" s="93">
        <f>SUM(F15:F17)</f>
        <v>1.0000000000000002</v>
      </c>
    </row>
    <row r="19" spans="1:7" x14ac:dyDescent="0.3">
      <c r="A19" s="106"/>
      <c r="B19" s="106"/>
      <c r="C19" s="106"/>
      <c r="D19" s="106"/>
      <c r="E19" s="106"/>
      <c r="F19" s="106"/>
      <c r="G19" s="106"/>
    </row>
    <row r="20" spans="1:7" ht="15" thickBot="1" x14ac:dyDescent="0.35"/>
    <row r="21" spans="1:7" ht="31.2" x14ac:dyDescent="0.3">
      <c r="B21" s="103" t="s">
        <v>495</v>
      </c>
      <c r="C21" s="120" t="s">
        <v>515</v>
      </c>
      <c r="D21" s="120" t="s">
        <v>514</v>
      </c>
      <c r="E21" s="120" t="s">
        <v>513</v>
      </c>
      <c r="F21" s="120" t="s">
        <v>496</v>
      </c>
      <c r="G21" s="88"/>
    </row>
    <row r="22" spans="1:7" ht="15" x14ac:dyDescent="0.3">
      <c r="B22" s="94"/>
      <c r="C22" s="110">
        <f>C7*$F$15</f>
        <v>0.40201389087921435</v>
      </c>
      <c r="D22" s="110">
        <f>D7*$F$16</f>
        <v>0.44266429738327945</v>
      </c>
      <c r="E22" s="110">
        <f>E7*$F$17</f>
        <v>0.36578200682124329</v>
      </c>
      <c r="F22" s="110">
        <f>SUM(C22:E22)</f>
        <v>1.210460195083737</v>
      </c>
      <c r="G22" s="91">
        <f>F22/F15</f>
        <v>3.0109909695817487</v>
      </c>
    </row>
    <row r="23" spans="1:7" ht="15" x14ac:dyDescent="0.3">
      <c r="B23" s="94"/>
      <c r="C23" s="110">
        <f t="shared" ref="C23:C24" si="5">C8*$F$15</f>
        <v>0.3216111127033715</v>
      </c>
      <c r="D23" s="110">
        <f t="shared" ref="D23:D24" si="6">D8*$F$16</f>
        <v>0.35413143790662355</v>
      </c>
      <c r="E23" s="110">
        <f t="shared" ref="E23:E24" si="7">E8*$F$17</f>
        <v>0.39016747394265949</v>
      </c>
      <c r="F23" s="110">
        <f t="shared" ref="F23:F24" si="8">SUM(C23:E23)</f>
        <v>1.0659100245526545</v>
      </c>
      <c r="G23" s="91">
        <f t="shared" ref="G23:G24" si="9">F23/F16</f>
        <v>3.0099277004424296</v>
      </c>
    </row>
    <row r="24" spans="1:7" ht="15.6" thickBot="1" x14ac:dyDescent="0.35">
      <c r="B24" s="101"/>
      <c r="C24" s="109">
        <f t="shared" si="5"/>
        <v>0.26800926058614288</v>
      </c>
      <c r="D24" s="109">
        <f t="shared" si="6"/>
        <v>0.22133214869163972</v>
      </c>
      <c r="E24" s="109">
        <f t="shared" si="7"/>
        <v>0.24385467121416218</v>
      </c>
      <c r="F24" s="109">
        <f t="shared" si="8"/>
        <v>0.73319608049194473</v>
      </c>
      <c r="G24" s="100">
        <f t="shared" si="9"/>
        <v>3.0066927848514529</v>
      </c>
    </row>
    <row r="25" spans="1:7" ht="15" thickBot="1" x14ac:dyDescent="0.35"/>
    <row r="26" spans="1:7" ht="15" x14ac:dyDescent="0.3">
      <c r="B26" s="103" t="s">
        <v>500</v>
      </c>
      <c r="C26" s="111">
        <v>3</v>
      </c>
      <c r="D26" s="112"/>
    </row>
    <row r="27" spans="1:7" ht="15" x14ac:dyDescent="0.3">
      <c r="B27" s="94" t="s">
        <v>497</v>
      </c>
      <c r="C27" s="98">
        <f>AVERAGE(G22:G24)</f>
        <v>3.0092038182918768</v>
      </c>
      <c r="D27" s="96"/>
    </row>
    <row r="28" spans="1:7" ht="15" x14ac:dyDescent="0.3">
      <c r="B28" s="94" t="s">
        <v>498</v>
      </c>
      <c r="C28" s="98">
        <f>(C27-C26)/(C26-1)</f>
        <v>4.6019091459383876E-3</v>
      </c>
      <c r="D28" s="96"/>
    </row>
    <row r="29" spans="1:7" ht="15" x14ac:dyDescent="0.3">
      <c r="B29" s="94" t="s">
        <v>499</v>
      </c>
      <c r="C29" s="98">
        <v>0.57999999999999996</v>
      </c>
      <c r="D29" s="96"/>
    </row>
    <row r="30" spans="1:7" ht="15.6" thickBot="1" x14ac:dyDescent="0.35">
      <c r="B30" s="101" t="s">
        <v>487</v>
      </c>
      <c r="C30" s="124">
        <f>C28/C29</f>
        <v>7.9343261136868761E-3</v>
      </c>
      <c r="D30" s="97" t="s">
        <v>488</v>
      </c>
    </row>
  </sheetData>
  <mergeCells count="2">
    <mergeCell ref="B2:F2"/>
    <mergeCell ref="B5:F5"/>
  </mergeCell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32B7DA-30A2-4BE7-B7C2-2B4A030C32A6}">
  <dimension ref="B2:P63"/>
  <sheetViews>
    <sheetView zoomScale="70" zoomScaleNormal="70" workbookViewId="0">
      <selection activeCell="I3" sqref="I3"/>
    </sheetView>
  </sheetViews>
  <sheetFormatPr defaultRowHeight="15.6" x14ac:dyDescent="0.3"/>
  <cols>
    <col min="2" max="2" width="9" style="137" bestFit="1" customWidth="1"/>
    <col min="3" max="3" width="36.6640625" style="76" bestFit="1" customWidth="1"/>
    <col min="4" max="4" width="20.5546875" style="137" bestFit="1" customWidth="1"/>
    <col min="5" max="5" width="23" style="137" bestFit="1" customWidth="1"/>
    <col min="6" max="6" width="17.33203125" style="137" bestFit="1" customWidth="1"/>
    <col min="7" max="7" width="14.33203125" style="137" bestFit="1" customWidth="1"/>
    <col min="8" max="8" width="14.77734375" style="137" bestFit="1" customWidth="1"/>
    <col min="9" max="9" width="9.6640625" style="137" bestFit="1" customWidth="1"/>
    <col min="10" max="10" width="15.6640625" style="137" bestFit="1" customWidth="1"/>
    <col min="15" max="15" width="10" bestFit="1" customWidth="1"/>
    <col min="16" max="16" width="12.21875" bestFit="1" customWidth="1"/>
  </cols>
  <sheetData>
    <row r="2" spans="2:16" x14ac:dyDescent="0.3">
      <c r="B2" s="80" t="s">
        <v>537</v>
      </c>
      <c r="C2" s="80" t="s">
        <v>532</v>
      </c>
      <c r="D2" s="80" t="s">
        <v>539</v>
      </c>
      <c r="E2" s="80" t="s">
        <v>540</v>
      </c>
      <c r="F2" s="80" t="s">
        <v>541</v>
      </c>
      <c r="G2" s="80" t="s">
        <v>522</v>
      </c>
      <c r="H2" s="80" t="s">
        <v>534</v>
      </c>
      <c r="I2" s="80" t="s">
        <v>535</v>
      </c>
      <c r="J2" s="80" t="s">
        <v>538</v>
      </c>
      <c r="K2" s="31"/>
      <c r="L2" s="31"/>
      <c r="M2" s="31"/>
      <c r="N2" s="31"/>
    </row>
    <row r="3" spans="2:16" x14ac:dyDescent="0.3">
      <c r="B3" s="80">
        <v>1</v>
      </c>
      <c r="C3" s="138" t="s">
        <v>425</v>
      </c>
      <c r="D3" s="80">
        <v>100</v>
      </c>
      <c r="E3" s="80">
        <v>100</v>
      </c>
      <c r="F3" s="80">
        <v>75</v>
      </c>
      <c r="G3" s="80">
        <f t="shared" ref="G3:G10" si="0">(D3*0.49)+(E3*0.37)+(F3*0.14)</f>
        <v>96.5</v>
      </c>
      <c r="H3" s="80">
        <v>96</v>
      </c>
      <c r="I3" s="80">
        <f t="shared" ref="I3:I10" si="1">(G3*H3)/100</f>
        <v>92.64</v>
      </c>
      <c r="J3" s="80">
        <v>1</v>
      </c>
    </row>
    <row r="4" spans="2:16" ht="14.4" customHeight="1" x14ac:dyDescent="0.3">
      <c r="B4" s="80">
        <v>2</v>
      </c>
      <c r="C4" s="138" t="s">
        <v>385</v>
      </c>
      <c r="D4" s="80">
        <v>100</v>
      </c>
      <c r="E4" s="80">
        <v>75</v>
      </c>
      <c r="F4" s="80">
        <v>100</v>
      </c>
      <c r="G4" s="80">
        <f t="shared" si="0"/>
        <v>90.75</v>
      </c>
      <c r="H4" s="80">
        <v>96</v>
      </c>
      <c r="I4" s="80">
        <f t="shared" si="1"/>
        <v>87.12</v>
      </c>
      <c r="J4" s="80">
        <v>2</v>
      </c>
      <c r="O4" s="202" t="s">
        <v>536</v>
      </c>
      <c r="P4" s="203"/>
    </row>
    <row r="5" spans="2:16" x14ac:dyDescent="0.3">
      <c r="B5" s="80">
        <v>2</v>
      </c>
      <c r="C5" s="138" t="s">
        <v>386</v>
      </c>
      <c r="D5" s="80">
        <v>75</v>
      </c>
      <c r="E5" s="80">
        <v>100</v>
      </c>
      <c r="F5" s="80">
        <v>100</v>
      </c>
      <c r="G5" s="80">
        <f t="shared" si="0"/>
        <v>87.75</v>
      </c>
      <c r="H5" s="80">
        <v>96</v>
      </c>
      <c r="I5" s="80">
        <f t="shared" si="1"/>
        <v>84.24</v>
      </c>
      <c r="J5" s="80">
        <v>3</v>
      </c>
      <c r="O5" s="80" t="s">
        <v>523</v>
      </c>
      <c r="P5" s="80">
        <v>25</v>
      </c>
    </row>
    <row r="6" spans="2:16" x14ac:dyDescent="0.3">
      <c r="B6" s="80">
        <v>43</v>
      </c>
      <c r="C6" s="138" t="s">
        <v>429</v>
      </c>
      <c r="D6" s="80">
        <v>100</v>
      </c>
      <c r="E6" s="80">
        <v>50</v>
      </c>
      <c r="F6" s="80">
        <v>75</v>
      </c>
      <c r="G6" s="80">
        <f t="shared" si="0"/>
        <v>78</v>
      </c>
      <c r="H6" s="80">
        <v>81</v>
      </c>
      <c r="I6" s="80">
        <f t="shared" si="1"/>
        <v>63.18</v>
      </c>
      <c r="J6" s="80">
        <v>4</v>
      </c>
      <c r="O6" s="80" t="s">
        <v>524</v>
      </c>
      <c r="P6" s="80">
        <v>50</v>
      </c>
    </row>
    <row r="7" spans="2:16" x14ac:dyDescent="0.3">
      <c r="B7" s="80">
        <v>27</v>
      </c>
      <c r="C7" s="138" t="s">
        <v>414</v>
      </c>
      <c r="D7" s="80">
        <v>100</v>
      </c>
      <c r="E7" s="80">
        <v>25</v>
      </c>
      <c r="F7" s="80">
        <v>100</v>
      </c>
      <c r="G7" s="80">
        <f t="shared" si="0"/>
        <v>72.25</v>
      </c>
      <c r="H7" s="80">
        <v>76</v>
      </c>
      <c r="I7" s="80">
        <f t="shared" si="1"/>
        <v>54.91</v>
      </c>
      <c r="J7" s="80">
        <v>5</v>
      </c>
      <c r="O7" s="80" t="s">
        <v>525</v>
      </c>
      <c r="P7" s="80">
        <v>75</v>
      </c>
    </row>
    <row r="8" spans="2:16" x14ac:dyDescent="0.3">
      <c r="B8" s="80">
        <v>41</v>
      </c>
      <c r="C8" s="138" t="s">
        <v>427</v>
      </c>
      <c r="D8" s="80">
        <v>75</v>
      </c>
      <c r="E8" s="80">
        <v>100</v>
      </c>
      <c r="F8" s="80">
        <v>75</v>
      </c>
      <c r="G8" s="80">
        <f t="shared" si="0"/>
        <v>84.25</v>
      </c>
      <c r="H8" s="80">
        <v>61</v>
      </c>
      <c r="I8" s="80">
        <f t="shared" si="1"/>
        <v>51.392499999999998</v>
      </c>
      <c r="J8" s="80">
        <v>6</v>
      </c>
      <c r="O8" s="80" t="s">
        <v>526</v>
      </c>
      <c r="P8" s="80">
        <v>100</v>
      </c>
    </row>
    <row r="9" spans="2:16" x14ac:dyDescent="0.3">
      <c r="B9" s="80">
        <v>34</v>
      </c>
      <c r="C9" s="138" t="s">
        <v>420</v>
      </c>
      <c r="D9" s="80">
        <v>100</v>
      </c>
      <c r="E9" s="80">
        <v>75</v>
      </c>
      <c r="F9" s="80">
        <v>100</v>
      </c>
      <c r="G9" s="80">
        <f t="shared" si="0"/>
        <v>90.75</v>
      </c>
      <c r="H9" s="80">
        <v>51</v>
      </c>
      <c r="I9" s="80">
        <f t="shared" si="1"/>
        <v>46.282499999999999</v>
      </c>
      <c r="J9" s="80">
        <v>7</v>
      </c>
    </row>
    <row r="10" spans="2:16" x14ac:dyDescent="0.3">
      <c r="B10" s="80">
        <v>57</v>
      </c>
      <c r="C10" s="138" t="s">
        <v>444</v>
      </c>
      <c r="D10" s="80">
        <v>25</v>
      </c>
      <c r="E10" s="80">
        <v>75</v>
      </c>
      <c r="F10" s="80">
        <v>50</v>
      </c>
      <c r="G10" s="80">
        <f t="shared" si="0"/>
        <v>47</v>
      </c>
      <c r="H10" s="80">
        <v>96</v>
      </c>
      <c r="I10" s="80">
        <f t="shared" si="1"/>
        <v>45.12</v>
      </c>
      <c r="J10" s="80">
        <v>8</v>
      </c>
    </row>
    <row r="11" spans="2:16" x14ac:dyDescent="0.3">
      <c r="B11" s="80"/>
      <c r="C11" s="74"/>
      <c r="D11" s="80"/>
      <c r="E11" s="80"/>
      <c r="F11" s="80"/>
      <c r="G11" s="80"/>
      <c r="H11" s="80"/>
      <c r="I11" s="80">
        <f>AVERAGE(I1:I10)</f>
        <v>65.610624999999999</v>
      </c>
      <c r="J11" s="80"/>
    </row>
    <row r="12" spans="2:16" x14ac:dyDescent="0.3">
      <c r="B12" s="80">
        <v>8</v>
      </c>
      <c r="C12" s="138" t="s">
        <v>391</v>
      </c>
      <c r="D12" s="80">
        <v>75</v>
      </c>
      <c r="E12" s="80">
        <v>100</v>
      </c>
      <c r="F12" s="80">
        <v>100</v>
      </c>
      <c r="G12" s="80">
        <f t="shared" ref="G12:G43" si="2">(D12*0.49)+(E12*0.37)+(F12*0.14)</f>
        <v>87.75</v>
      </c>
      <c r="H12" s="80">
        <v>46</v>
      </c>
      <c r="I12" s="80">
        <f t="shared" ref="I12:I43" si="3">(G12*H12)/100</f>
        <v>40.365000000000002</v>
      </c>
      <c r="J12" s="80">
        <v>9</v>
      </c>
    </row>
    <row r="13" spans="2:16" x14ac:dyDescent="0.3">
      <c r="B13" s="80">
        <v>9</v>
      </c>
      <c r="C13" s="138" t="s">
        <v>527</v>
      </c>
      <c r="D13" s="80">
        <v>75</v>
      </c>
      <c r="E13" s="80">
        <v>100</v>
      </c>
      <c r="F13" s="80">
        <v>75</v>
      </c>
      <c r="G13" s="80">
        <f t="shared" si="2"/>
        <v>84.25</v>
      </c>
      <c r="H13" s="80">
        <v>46</v>
      </c>
      <c r="I13" s="80">
        <f t="shared" si="3"/>
        <v>38.755000000000003</v>
      </c>
      <c r="J13" s="80">
        <v>10</v>
      </c>
    </row>
    <row r="14" spans="2:16" x14ac:dyDescent="0.3">
      <c r="B14" s="80">
        <v>50</v>
      </c>
      <c r="C14" s="138" t="s">
        <v>437</v>
      </c>
      <c r="D14" s="80">
        <v>100</v>
      </c>
      <c r="E14" s="80">
        <v>50</v>
      </c>
      <c r="F14" s="80">
        <v>50</v>
      </c>
      <c r="G14" s="80">
        <f t="shared" si="2"/>
        <v>74.5</v>
      </c>
      <c r="H14" s="80">
        <v>49</v>
      </c>
      <c r="I14" s="80">
        <f t="shared" si="3"/>
        <v>36.505000000000003</v>
      </c>
      <c r="J14" s="80">
        <v>11</v>
      </c>
    </row>
    <row r="15" spans="2:16" x14ac:dyDescent="0.3">
      <c r="B15" s="80">
        <v>15</v>
      </c>
      <c r="C15" s="138" t="s">
        <v>399</v>
      </c>
      <c r="D15" s="80">
        <v>50</v>
      </c>
      <c r="E15" s="80">
        <v>75</v>
      </c>
      <c r="F15" s="80">
        <v>25</v>
      </c>
      <c r="G15" s="80">
        <f t="shared" si="2"/>
        <v>55.75</v>
      </c>
      <c r="H15" s="80">
        <v>61</v>
      </c>
      <c r="I15" s="80">
        <f t="shared" si="3"/>
        <v>34.0075</v>
      </c>
      <c r="J15" s="80">
        <v>12</v>
      </c>
    </row>
    <row r="16" spans="2:16" x14ac:dyDescent="0.3">
      <c r="B16" s="80">
        <v>17</v>
      </c>
      <c r="C16" s="138" t="s">
        <v>402</v>
      </c>
      <c r="D16" s="80">
        <v>100</v>
      </c>
      <c r="E16" s="80">
        <v>50</v>
      </c>
      <c r="F16" s="80">
        <v>25</v>
      </c>
      <c r="G16" s="80">
        <f t="shared" si="2"/>
        <v>71</v>
      </c>
      <c r="H16" s="80">
        <v>46</v>
      </c>
      <c r="I16" s="80">
        <f t="shared" si="3"/>
        <v>32.659999999999997</v>
      </c>
      <c r="J16" s="80">
        <v>13</v>
      </c>
    </row>
    <row r="17" spans="2:10" x14ac:dyDescent="0.3">
      <c r="B17" s="80">
        <v>42</v>
      </c>
      <c r="C17" s="138" t="s">
        <v>428</v>
      </c>
      <c r="D17" s="80">
        <v>25</v>
      </c>
      <c r="E17" s="80">
        <v>75</v>
      </c>
      <c r="F17" s="80">
        <v>75</v>
      </c>
      <c r="G17" s="80">
        <f t="shared" si="2"/>
        <v>50.5</v>
      </c>
      <c r="H17" s="80">
        <v>61</v>
      </c>
      <c r="I17" s="80">
        <f t="shared" si="3"/>
        <v>30.805</v>
      </c>
      <c r="J17" s="80">
        <v>14</v>
      </c>
    </row>
    <row r="18" spans="2:10" x14ac:dyDescent="0.3">
      <c r="B18" s="80">
        <v>3</v>
      </c>
      <c r="C18" s="138" t="s">
        <v>387</v>
      </c>
      <c r="D18" s="80">
        <v>75</v>
      </c>
      <c r="E18" s="80">
        <v>25</v>
      </c>
      <c r="F18" s="80">
        <v>100</v>
      </c>
      <c r="G18" s="80">
        <f t="shared" si="2"/>
        <v>60</v>
      </c>
      <c r="H18" s="80">
        <v>51</v>
      </c>
      <c r="I18" s="80">
        <f t="shared" si="3"/>
        <v>30.6</v>
      </c>
      <c r="J18" s="80">
        <v>15</v>
      </c>
    </row>
    <row r="19" spans="2:10" x14ac:dyDescent="0.3">
      <c r="B19" s="80">
        <v>38</v>
      </c>
      <c r="C19" s="138" t="s">
        <v>424</v>
      </c>
      <c r="D19" s="80">
        <v>50</v>
      </c>
      <c r="E19" s="80">
        <v>75</v>
      </c>
      <c r="F19" s="80">
        <v>50</v>
      </c>
      <c r="G19" s="80">
        <f t="shared" si="2"/>
        <v>59.25</v>
      </c>
      <c r="H19" s="80">
        <v>51</v>
      </c>
      <c r="I19" s="80">
        <f t="shared" si="3"/>
        <v>30.217500000000001</v>
      </c>
      <c r="J19" s="80">
        <v>16</v>
      </c>
    </row>
    <row r="20" spans="2:10" x14ac:dyDescent="0.3">
      <c r="B20" s="80">
        <v>47</v>
      </c>
      <c r="C20" s="138" t="s">
        <v>434</v>
      </c>
      <c r="D20" s="80">
        <v>100</v>
      </c>
      <c r="E20" s="80">
        <v>75</v>
      </c>
      <c r="F20" s="80">
        <v>50</v>
      </c>
      <c r="G20" s="80">
        <f t="shared" si="2"/>
        <v>83.75</v>
      </c>
      <c r="H20" s="80">
        <v>36</v>
      </c>
      <c r="I20" s="80">
        <f t="shared" si="3"/>
        <v>30.15</v>
      </c>
      <c r="J20" s="80">
        <v>17</v>
      </c>
    </row>
    <row r="21" spans="2:10" x14ac:dyDescent="0.3">
      <c r="B21" s="80">
        <v>19</v>
      </c>
      <c r="C21" s="138" t="s">
        <v>530</v>
      </c>
      <c r="D21" s="80">
        <v>25</v>
      </c>
      <c r="E21" s="80">
        <v>100</v>
      </c>
      <c r="F21" s="80">
        <v>25</v>
      </c>
      <c r="G21" s="80">
        <f t="shared" si="2"/>
        <v>52.75</v>
      </c>
      <c r="H21" s="80">
        <v>55</v>
      </c>
      <c r="I21" s="80">
        <f t="shared" si="3"/>
        <v>29.012499999999999</v>
      </c>
      <c r="J21" s="80">
        <v>18</v>
      </c>
    </row>
    <row r="22" spans="2:10" x14ac:dyDescent="0.3">
      <c r="B22" s="80">
        <v>21</v>
      </c>
      <c r="C22" s="138" t="s">
        <v>407</v>
      </c>
      <c r="D22" s="80">
        <v>100</v>
      </c>
      <c r="E22" s="80">
        <v>25</v>
      </c>
      <c r="F22" s="80">
        <v>100</v>
      </c>
      <c r="G22" s="80">
        <f t="shared" si="2"/>
        <v>72.25</v>
      </c>
      <c r="H22" s="80">
        <v>40</v>
      </c>
      <c r="I22" s="80">
        <f t="shared" si="3"/>
        <v>28.9</v>
      </c>
      <c r="J22" s="80">
        <v>19</v>
      </c>
    </row>
    <row r="23" spans="2:10" x14ac:dyDescent="0.3">
      <c r="B23" s="80">
        <v>7</v>
      </c>
      <c r="C23" s="138" t="s">
        <v>390</v>
      </c>
      <c r="D23" s="80">
        <v>75</v>
      </c>
      <c r="E23" s="80">
        <v>25</v>
      </c>
      <c r="F23" s="80">
        <v>75</v>
      </c>
      <c r="G23" s="80">
        <f t="shared" si="2"/>
        <v>56.5</v>
      </c>
      <c r="H23" s="80">
        <v>51</v>
      </c>
      <c r="I23" s="80">
        <f t="shared" si="3"/>
        <v>28.815000000000001</v>
      </c>
      <c r="J23" s="80">
        <v>20</v>
      </c>
    </row>
    <row r="24" spans="2:10" x14ac:dyDescent="0.3">
      <c r="B24" s="80">
        <v>53</v>
      </c>
      <c r="C24" s="138" t="s">
        <v>440</v>
      </c>
      <c r="D24" s="80">
        <v>100</v>
      </c>
      <c r="E24" s="80">
        <v>100</v>
      </c>
      <c r="F24" s="80">
        <v>25</v>
      </c>
      <c r="G24" s="80">
        <f t="shared" si="2"/>
        <v>89.5</v>
      </c>
      <c r="H24" s="80">
        <v>31</v>
      </c>
      <c r="I24" s="80">
        <f t="shared" si="3"/>
        <v>27.745000000000001</v>
      </c>
      <c r="J24" s="80">
        <v>21</v>
      </c>
    </row>
    <row r="25" spans="2:10" x14ac:dyDescent="0.3">
      <c r="B25" s="80">
        <v>30</v>
      </c>
      <c r="C25" s="138" t="s">
        <v>416</v>
      </c>
      <c r="D25" s="80">
        <v>75</v>
      </c>
      <c r="E25" s="80">
        <v>25</v>
      </c>
      <c r="F25" s="80">
        <v>25</v>
      </c>
      <c r="G25" s="80">
        <f t="shared" si="2"/>
        <v>49.5</v>
      </c>
      <c r="H25" s="80">
        <v>51</v>
      </c>
      <c r="I25" s="80">
        <f t="shared" si="3"/>
        <v>25.245000000000001</v>
      </c>
      <c r="J25" s="80">
        <v>22</v>
      </c>
    </row>
    <row r="26" spans="2:10" ht="31.2" x14ac:dyDescent="0.3">
      <c r="B26" s="80">
        <v>36</v>
      </c>
      <c r="C26" s="138" t="s">
        <v>422</v>
      </c>
      <c r="D26" s="80">
        <v>75</v>
      </c>
      <c r="E26" s="80">
        <v>50</v>
      </c>
      <c r="F26" s="80">
        <v>100</v>
      </c>
      <c r="G26" s="80">
        <f t="shared" si="2"/>
        <v>69.25</v>
      </c>
      <c r="H26" s="80">
        <v>36</v>
      </c>
      <c r="I26" s="80">
        <f t="shared" si="3"/>
        <v>24.93</v>
      </c>
      <c r="J26" s="80">
        <v>23</v>
      </c>
    </row>
    <row r="27" spans="2:10" ht="31.2" x14ac:dyDescent="0.3">
      <c r="B27" s="80">
        <v>59</v>
      </c>
      <c r="C27" s="138" t="s">
        <v>446</v>
      </c>
      <c r="D27" s="80">
        <v>75</v>
      </c>
      <c r="E27" s="80">
        <v>75</v>
      </c>
      <c r="F27" s="80">
        <v>100</v>
      </c>
      <c r="G27" s="80">
        <f t="shared" si="2"/>
        <v>78.5</v>
      </c>
      <c r="H27" s="80">
        <v>31</v>
      </c>
      <c r="I27" s="80">
        <f t="shared" si="3"/>
        <v>24.335000000000001</v>
      </c>
      <c r="J27" s="80">
        <v>24</v>
      </c>
    </row>
    <row r="28" spans="2:10" ht="31.2" x14ac:dyDescent="0.3">
      <c r="B28" s="80">
        <v>22</v>
      </c>
      <c r="C28" s="138" t="s">
        <v>408</v>
      </c>
      <c r="D28" s="80">
        <v>25</v>
      </c>
      <c r="E28" s="80">
        <v>75</v>
      </c>
      <c r="F28" s="80">
        <v>50</v>
      </c>
      <c r="G28" s="80">
        <f t="shared" si="2"/>
        <v>47</v>
      </c>
      <c r="H28" s="80">
        <v>51</v>
      </c>
      <c r="I28" s="80">
        <f t="shared" si="3"/>
        <v>23.97</v>
      </c>
      <c r="J28" s="80">
        <v>25</v>
      </c>
    </row>
    <row r="29" spans="2:10" x14ac:dyDescent="0.3">
      <c r="B29" s="80">
        <v>51</v>
      </c>
      <c r="C29" s="138" t="s">
        <v>438</v>
      </c>
      <c r="D29" s="80">
        <v>25</v>
      </c>
      <c r="E29" s="80">
        <v>75</v>
      </c>
      <c r="F29" s="80">
        <v>25</v>
      </c>
      <c r="G29" s="80">
        <f t="shared" si="2"/>
        <v>43.5</v>
      </c>
      <c r="H29" s="80">
        <v>55</v>
      </c>
      <c r="I29" s="80">
        <f t="shared" si="3"/>
        <v>23.925000000000001</v>
      </c>
      <c r="J29" s="80">
        <v>26</v>
      </c>
    </row>
    <row r="30" spans="2:10" x14ac:dyDescent="0.3">
      <c r="B30" s="80">
        <v>37</v>
      </c>
      <c r="C30" s="138" t="s">
        <v>423</v>
      </c>
      <c r="D30" s="80">
        <v>75</v>
      </c>
      <c r="E30" s="80">
        <v>50</v>
      </c>
      <c r="F30" s="80">
        <v>75</v>
      </c>
      <c r="G30" s="80">
        <f t="shared" si="2"/>
        <v>65.75</v>
      </c>
      <c r="H30" s="80">
        <v>36</v>
      </c>
      <c r="I30" s="80">
        <f t="shared" si="3"/>
        <v>23.67</v>
      </c>
      <c r="J30" s="80">
        <v>27</v>
      </c>
    </row>
    <row r="31" spans="2:10" x14ac:dyDescent="0.3">
      <c r="B31" s="80">
        <v>23</v>
      </c>
      <c r="C31" s="138" t="s">
        <v>409</v>
      </c>
      <c r="D31" s="80">
        <v>100</v>
      </c>
      <c r="E31" s="80">
        <v>25</v>
      </c>
      <c r="F31" s="80">
        <v>100</v>
      </c>
      <c r="G31" s="80">
        <f t="shared" si="2"/>
        <v>72.25</v>
      </c>
      <c r="H31" s="80">
        <v>31</v>
      </c>
      <c r="I31" s="80">
        <f t="shared" si="3"/>
        <v>22.397500000000001</v>
      </c>
      <c r="J31" s="80">
        <v>28</v>
      </c>
    </row>
    <row r="32" spans="2:10" x14ac:dyDescent="0.3">
      <c r="B32" s="80">
        <v>44</v>
      </c>
      <c r="C32" s="138" t="s">
        <v>431</v>
      </c>
      <c r="D32" s="80">
        <v>100</v>
      </c>
      <c r="E32" s="80">
        <v>25</v>
      </c>
      <c r="F32" s="80">
        <v>100</v>
      </c>
      <c r="G32" s="80">
        <f t="shared" si="2"/>
        <v>72.25</v>
      </c>
      <c r="H32" s="80">
        <v>31</v>
      </c>
      <c r="I32" s="80">
        <f t="shared" si="3"/>
        <v>22.397500000000001</v>
      </c>
      <c r="J32" s="80">
        <v>29</v>
      </c>
    </row>
    <row r="33" spans="2:10" x14ac:dyDescent="0.3">
      <c r="B33" s="80">
        <v>55</v>
      </c>
      <c r="C33" s="138" t="s">
        <v>442</v>
      </c>
      <c r="D33" s="80">
        <v>100</v>
      </c>
      <c r="E33" s="80">
        <v>50</v>
      </c>
      <c r="F33" s="80">
        <v>25</v>
      </c>
      <c r="G33" s="80">
        <f t="shared" si="2"/>
        <v>71</v>
      </c>
      <c r="H33" s="80">
        <v>31</v>
      </c>
      <c r="I33" s="80">
        <f t="shared" si="3"/>
        <v>22.01</v>
      </c>
      <c r="J33" s="80">
        <v>30</v>
      </c>
    </row>
    <row r="34" spans="2:10" x14ac:dyDescent="0.3">
      <c r="B34" s="80">
        <v>28</v>
      </c>
      <c r="C34" s="138" t="s">
        <v>533</v>
      </c>
      <c r="D34" s="80">
        <v>50</v>
      </c>
      <c r="E34" s="80">
        <v>25</v>
      </c>
      <c r="F34" s="80">
        <v>75</v>
      </c>
      <c r="G34" s="80">
        <f t="shared" si="2"/>
        <v>44.25</v>
      </c>
      <c r="H34" s="80">
        <v>49</v>
      </c>
      <c r="I34" s="80">
        <f t="shared" si="3"/>
        <v>21.682500000000001</v>
      </c>
      <c r="J34" s="80">
        <v>31</v>
      </c>
    </row>
    <row r="35" spans="2:10" x14ac:dyDescent="0.3">
      <c r="B35" s="80">
        <v>35</v>
      </c>
      <c r="C35" s="138" t="s">
        <v>421</v>
      </c>
      <c r="D35" s="80">
        <v>50</v>
      </c>
      <c r="E35" s="80">
        <v>25</v>
      </c>
      <c r="F35" s="80">
        <v>50</v>
      </c>
      <c r="G35" s="80">
        <f t="shared" si="2"/>
        <v>40.75</v>
      </c>
      <c r="H35" s="80">
        <v>51</v>
      </c>
      <c r="I35" s="80">
        <f t="shared" si="3"/>
        <v>20.782499999999999</v>
      </c>
      <c r="J35" s="80">
        <v>32</v>
      </c>
    </row>
    <row r="36" spans="2:10" x14ac:dyDescent="0.3">
      <c r="B36" s="80">
        <v>16</v>
      </c>
      <c r="C36" s="138" t="s">
        <v>529</v>
      </c>
      <c r="D36" s="80">
        <v>25</v>
      </c>
      <c r="E36" s="80">
        <v>75</v>
      </c>
      <c r="F36" s="80">
        <v>75</v>
      </c>
      <c r="G36" s="80">
        <f t="shared" si="2"/>
        <v>50.5</v>
      </c>
      <c r="H36" s="80">
        <v>40</v>
      </c>
      <c r="I36" s="80">
        <f t="shared" si="3"/>
        <v>20.2</v>
      </c>
      <c r="J36" s="80">
        <v>33</v>
      </c>
    </row>
    <row r="37" spans="2:10" x14ac:dyDescent="0.3">
      <c r="B37" s="80">
        <v>49</v>
      </c>
      <c r="C37" s="138" t="s">
        <v>436</v>
      </c>
      <c r="D37" s="80">
        <v>50</v>
      </c>
      <c r="E37" s="80">
        <v>100</v>
      </c>
      <c r="F37" s="80">
        <v>25</v>
      </c>
      <c r="G37" s="80">
        <f t="shared" si="2"/>
        <v>65</v>
      </c>
      <c r="H37" s="80">
        <v>31</v>
      </c>
      <c r="I37" s="80">
        <f t="shared" si="3"/>
        <v>20.149999999999999</v>
      </c>
      <c r="J37" s="80">
        <v>34</v>
      </c>
    </row>
    <row r="38" spans="2:10" x14ac:dyDescent="0.3">
      <c r="B38" s="80">
        <v>4</v>
      </c>
      <c r="C38" s="138" t="s">
        <v>152</v>
      </c>
      <c r="D38" s="80">
        <v>25</v>
      </c>
      <c r="E38" s="80">
        <v>50</v>
      </c>
      <c r="F38" s="80">
        <v>50</v>
      </c>
      <c r="G38" s="80">
        <f t="shared" si="2"/>
        <v>37.75</v>
      </c>
      <c r="H38" s="80">
        <v>51</v>
      </c>
      <c r="I38" s="80">
        <f t="shared" si="3"/>
        <v>19.252500000000001</v>
      </c>
      <c r="J38" s="80">
        <v>35</v>
      </c>
    </row>
    <row r="39" spans="2:10" x14ac:dyDescent="0.3">
      <c r="B39" s="80">
        <v>40</v>
      </c>
      <c r="C39" s="138" t="s">
        <v>426</v>
      </c>
      <c r="D39" s="80">
        <v>25</v>
      </c>
      <c r="E39" s="80">
        <v>50</v>
      </c>
      <c r="F39" s="80">
        <v>50</v>
      </c>
      <c r="G39" s="80">
        <f t="shared" si="2"/>
        <v>37.75</v>
      </c>
      <c r="H39" s="80">
        <v>51</v>
      </c>
      <c r="I39" s="80">
        <f t="shared" si="3"/>
        <v>19.252500000000001</v>
      </c>
      <c r="J39" s="80">
        <v>36</v>
      </c>
    </row>
    <row r="40" spans="2:10" ht="31.2" x14ac:dyDescent="0.3">
      <c r="B40" s="80">
        <v>58</v>
      </c>
      <c r="C40" s="138" t="s">
        <v>445</v>
      </c>
      <c r="D40" s="80">
        <v>100</v>
      </c>
      <c r="E40" s="80">
        <v>25</v>
      </c>
      <c r="F40" s="80">
        <v>25</v>
      </c>
      <c r="G40" s="80">
        <f t="shared" si="2"/>
        <v>61.75</v>
      </c>
      <c r="H40" s="80">
        <v>31</v>
      </c>
      <c r="I40" s="80">
        <f t="shared" si="3"/>
        <v>19.142499999999998</v>
      </c>
      <c r="J40" s="80">
        <v>37</v>
      </c>
    </row>
    <row r="41" spans="2:10" x14ac:dyDescent="0.3">
      <c r="B41" s="80">
        <v>13</v>
      </c>
      <c r="C41" s="138" t="s">
        <v>528</v>
      </c>
      <c r="D41" s="80">
        <v>50</v>
      </c>
      <c r="E41" s="80">
        <v>50</v>
      </c>
      <c r="F41" s="80">
        <v>75</v>
      </c>
      <c r="G41" s="80">
        <f t="shared" si="2"/>
        <v>53.5</v>
      </c>
      <c r="H41" s="80">
        <v>31</v>
      </c>
      <c r="I41" s="80">
        <f t="shared" si="3"/>
        <v>16.585000000000001</v>
      </c>
      <c r="J41" s="80">
        <v>38</v>
      </c>
    </row>
    <row r="42" spans="2:10" x14ac:dyDescent="0.3">
      <c r="B42" s="80">
        <v>20</v>
      </c>
      <c r="C42" s="138" t="s">
        <v>406</v>
      </c>
      <c r="D42" s="80">
        <v>25</v>
      </c>
      <c r="E42" s="80">
        <v>25</v>
      </c>
      <c r="F42" s="80">
        <v>75</v>
      </c>
      <c r="G42" s="80">
        <f t="shared" si="2"/>
        <v>32</v>
      </c>
      <c r="H42" s="80">
        <v>51</v>
      </c>
      <c r="I42" s="80">
        <f t="shared" si="3"/>
        <v>16.32</v>
      </c>
      <c r="J42" s="80">
        <v>39</v>
      </c>
    </row>
    <row r="43" spans="2:10" ht="31.2" x14ac:dyDescent="0.3">
      <c r="B43" s="80">
        <v>31</v>
      </c>
      <c r="C43" s="138" t="s">
        <v>417</v>
      </c>
      <c r="D43" s="80">
        <v>50</v>
      </c>
      <c r="E43" s="80">
        <v>50</v>
      </c>
      <c r="F43" s="80">
        <v>50</v>
      </c>
      <c r="G43" s="80">
        <f t="shared" si="2"/>
        <v>50</v>
      </c>
      <c r="H43" s="80">
        <v>31</v>
      </c>
      <c r="I43" s="80">
        <f t="shared" si="3"/>
        <v>15.5</v>
      </c>
      <c r="J43" s="80">
        <v>40</v>
      </c>
    </row>
    <row r="44" spans="2:10" x14ac:dyDescent="0.3">
      <c r="B44" s="80">
        <v>45</v>
      </c>
      <c r="C44" s="138" t="s">
        <v>432</v>
      </c>
      <c r="D44" s="80">
        <v>100</v>
      </c>
      <c r="E44" s="80">
        <v>100</v>
      </c>
      <c r="F44" s="80">
        <v>75</v>
      </c>
      <c r="G44" s="80">
        <f t="shared" ref="G44:G75" si="4">(D44*0.49)+(E44*0.37)+(F44*0.14)</f>
        <v>96.5</v>
      </c>
      <c r="H44" s="80">
        <v>16</v>
      </c>
      <c r="I44" s="80">
        <f t="shared" ref="I44:I75" si="5">(G44*H44)/100</f>
        <v>15.44</v>
      </c>
      <c r="J44" s="80">
        <v>41</v>
      </c>
    </row>
    <row r="45" spans="2:10" x14ac:dyDescent="0.3">
      <c r="B45" s="80">
        <v>25</v>
      </c>
      <c r="C45" s="138" t="s">
        <v>412</v>
      </c>
      <c r="D45" s="80">
        <v>75</v>
      </c>
      <c r="E45" s="80">
        <v>100</v>
      </c>
      <c r="F45" s="80">
        <v>25</v>
      </c>
      <c r="G45" s="80">
        <f t="shared" si="4"/>
        <v>77.25</v>
      </c>
      <c r="H45" s="80">
        <v>19</v>
      </c>
      <c r="I45" s="80">
        <f t="shared" si="5"/>
        <v>14.6775</v>
      </c>
      <c r="J45" s="80">
        <v>42</v>
      </c>
    </row>
    <row r="46" spans="2:10" x14ac:dyDescent="0.3">
      <c r="B46" s="80">
        <v>11</v>
      </c>
      <c r="C46" s="138" t="s">
        <v>394</v>
      </c>
      <c r="D46" s="80">
        <v>25</v>
      </c>
      <c r="E46" s="80">
        <v>25</v>
      </c>
      <c r="F46" s="80">
        <v>50</v>
      </c>
      <c r="G46" s="80">
        <f t="shared" si="4"/>
        <v>28.5</v>
      </c>
      <c r="H46" s="80">
        <v>51</v>
      </c>
      <c r="I46" s="80">
        <f t="shared" si="5"/>
        <v>14.535</v>
      </c>
      <c r="J46" s="80">
        <v>43</v>
      </c>
    </row>
    <row r="47" spans="2:10" x14ac:dyDescent="0.3">
      <c r="B47" s="80">
        <v>33</v>
      </c>
      <c r="C47" s="138" t="s">
        <v>419</v>
      </c>
      <c r="D47" s="80">
        <v>50</v>
      </c>
      <c r="E47" s="80">
        <v>50</v>
      </c>
      <c r="F47" s="80">
        <v>25</v>
      </c>
      <c r="G47" s="80">
        <f t="shared" si="4"/>
        <v>46.5</v>
      </c>
      <c r="H47" s="80">
        <v>31</v>
      </c>
      <c r="I47" s="80">
        <f t="shared" si="5"/>
        <v>14.414999999999999</v>
      </c>
      <c r="J47" s="80">
        <v>44</v>
      </c>
    </row>
    <row r="48" spans="2:10" x14ac:dyDescent="0.3">
      <c r="B48" s="80">
        <v>5</v>
      </c>
      <c r="C48" s="138" t="s">
        <v>388</v>
      </c>
      <c r="D48" s="80">
        <v>50</v>
      </c>
      <c r="E48" s="80">
        <v>25</v>
      </c>
      <c r="F48" s="80">
        <v>50</v>
      </c>
      <c r="G48" s="80">
        <f t="shared" si="4"/>
        <v>40.75</v>
      </c>
      <c r="H48" s="80">
        <v>31</v>
      </c>
      <c r="I48" s="80">
        <f t="shared" si="5"/>
        <v>12.6325</v>
      </c>
      <c r="J48" s="80">
        <v>45</v>
      </c>
    </row>
    <row r="49" spans="2:10" x14ac:dyDescent="0.3">
      <c r="B49" s="80">
        <v>32</v>
      </c>
      <c r="C49" s="138" t="s">
        <v>418</v>
      </c>
      <c r="D49" s="80">
        <v>100</v>
      </c>
      <c r="E49" s="80">
        <v>50</v>
      </c>
      <c r="F49" s="80">
        <v>75</v>
      </c>
      <c r="G49" s="80">
        <f t="shared" si="4"/>
        <v>78</v>
      </c>
      <c r="H49" s="80">
        <v>16</v>
      </c>
      <c r="I49" s="80">
        <f t="shared" si="5"/>
        <v>12.48</v>
      </c>
      <c r="J49" s="80">
        <v>46</v>
      </c>
    </row>
    <row r="50" spans="2:10" x14ac:dyDescent="0.3">
      <c r="B50" s="80">
        <v>26</v>
      </c>
      <c r="C50" s="138" t="s">
        <v>413</v>
      </c>
      <c r="D50" s="80">
        <v>75</v>
      </c>
      <c r="E50" s="80">
        <v>50</v>
      </c>
      <c r="F50" s="80">
        <v>25</v>
      </c>
      <c r="G50" s="80">
        <f t="shared" si="4"/>
        <v>58.75</v>
      </c>
      <c r="H50" s="80">
        <v>19</v>
      </c>
      <c r="I50" s="80">
        <f t="shared" si="5"/>
        <v>11.1625</v>
      </c>
      <c r="J50" s="80">
        <v>47</v>
      </c>
    </row>
    <row r="51" spans="2:10" x14ac:dyDescent="0.3">
      <c r="B51" s="80">
        <v>46</v>
      </c>
      <c r="C51" s="138" t="s">
        <v>433</v>
      </c>
      <c r="D51" s="80">
        <v>75</v>
      </c>
      <c r="E51" s="80">
        <v>50</v>
      </c>
      <c r="F51" s="80">
        <v>75</v>
      </c>
      <c r="G51" s="80">
        <f t="shared" si="4"/>
        <v>65.75</v>
      </c>
      <c r="H51" s="80">
        <v>16</v>
      </c>
      <c r="I51" s="80">
        <f t="shared" si="5"/>
        <v>10.52</v>
      </c>
      <c r="J51" s="80">
        <v>48</v>
      </c>
    </row>
    <row r="52" spans="2:10" x14ac:dyDescent="0.3">
      <c r="B52" s="80">
        <v>12</v>
      </c>
      <c r="C52" s="138" t="s">
        <v>395</v>
      </c>
      <c r="D52" s="80">
        <v>50</v>
      </c>
      <c r="E52" s="80">
        <v>75</v>
      </c>
      <c r="F52" s="80">
        <v>50</v>
      </c>
      <c r="G52" s="80">
        <f t="shared" si="4"/>
        <v>59.25</v>
      </c>
      <c r="H52" s="80">
        <v>16</v>
      </c>
      <c r="I52" s="80">
        <f t="shared" si="5"/>
        <v>9.48</v>
      </c>
      <c r="J52" s="80">
        <v>49</v>
      </c>
    </row>
    <row r="53" spans="2:10" x14ac:dyDescent="0.3">
      <c r="B53" s="80">
        <v>52</v>
      </c>
      <c r="C53" s="138" t="s">
        <v>439</v>
      </c>
      <c r="D53" s="80">
        <v>25</v>
      </c>
      <c r="E53" s="80">
        <v>25</v>
      </c>
      <c r="F53" s="80">
        <v>25</v>
      </c>
      <c r="G53" s="80">
        <f t="shared" si="4"/>
        <v>25</v>
      </c>
      <c r="H53" s="80">
        <v>36</v>
      </c>
      <c r="I53" s="80">
        <f t="shared" si="5"/>
        <v>9</v>
      </c>
      <c r="J53" s="80">
        <v>50</v>
      </c>
    </row>
    <row r="54" spans="2:10" ht="31.2" x14ac:dyDescent="0.3">
      <c r="B54" s="80">
        <v>60</v>
      </c>
      <c r="C54" s="138" t="s">
        <v>447</v>
      </c>
      <c r="D54" s="80">
        <v>25</v>
      </c>
      <c r="E54" s="80">
        <v>25</v>
      </c>
      <c r="F54" s="80">
        <v>50</v>
      </c>
      <c r="G54" s="80">
        <f t="shared" si="4"/>
        <v>28.5</v>
      </c>
      <c r="H54" s="80">
        <v>31</v>
      </c>
      <c r="I54" s="80">
        <f t="shared" si="5"/>
        <v>8.8350000000000009</v>
      </c>
      <c r="J54" s="80">
        <v>51</v>
      </c>
    </row>
    <row r="55" spans="2:10" x14ac:dyDescent="0.3">
      <c r="B55" s="80">
        <v>18</v>
      </c>
      <c r="C55" s="138" t="s">
        <v>403</v>
      </c>
      <c r="D55" s="80">
        <v>75</v>
      </c>
      <c r="E55" s="80">
        <v>25</v>
      </c>
      <c r="F55" s="80">
        <v>50</v>
      </c>
      <c r="G55" s="80">
        <f t="shared" si="4"/>
        <v>53</v>
      </c>
      <c r="H55" s="80">
        <v>16</v>
      </c>
      <c r="I55" s="80">
        <f t="shared" si="5"/>
        <v>8.48</v>
      </c>
      <c r="J55" s="80">
        <v>52</v>
      </c>
    </row>
    <row r="56" spans="2:10" x14ac:dyDescent="0.3">
      <c r="B56" s="80">
        <v>10</v>
      </c>
      <c r="C56" s="138" t="s">
        <v>393</v>
      </c>
      <c r="D56" s="80">
        <v>25</v>
      </c>
      <c r="E56" s="80">
        <v>75</v>
      </c>
      <c r="F56" s="80">
        <v>50</v>
      </c>
      <c r="G56" s="80">
        <f t="shared" si="4"/>
        <v>47</v>
      </c>
      <c r="H56" s="80">
        <v>16</v>
      </c>
      <c r="I56" s="80">
        <f t="shared" si="5"/>
        <v>7.52</v>
      </c>
      <c r="J56" s="80">
        <v>53</v>
      </c>
    </row>
    <row r="57" spans="2:10" x14ac:dyDescent="0.3">
      <c r="B57" s="80">
        <v>54</v>
      </c>
      <c r="C57" s="138" t="s">
        <v>441</v>
      </c>
      <c r="D57" s="80">
        <v>50</v>
      </c>
      <c r="E57" s="80">
        <v>50</v>
      </c>
      <c r="F57" s="80">
        <v>25</v>
      </c>
      <c r="G57" s="80">
        <f t="shared" si="4"/>
        <v>46.5</v>
      </c>
      <c r="H57" s="80">
        <v>16</v>
      </c>
      <c r="I57" s="80">
        <f t="shared" si="5"/>
        <v>7.44</v>
      </c>
      <c r="J57" s="80">
        <v>54</v>
      </c>
    </row>
    <row r="58" spans="2:10" x14ac:dyDescent="0.3">
      <c r="B58" s="80">
        <v>29</v>
      </c>
      <c r="C58" s="138" t="s">
        <v>82</v>
      </c>
      <c r="D58" s="80">
        <v>25</v>
      </c>
      <c r="E58" s="80">
        <v>50</v>
      </c>
      <c r="F58" s="80">
        <v>75</v>
      </c>
      <c r="G58" s="80">
        <f t="shared" si="4"/>
        <v>41.25</v>
      </c>
      <c r="H58" s="80">
        <v>16</v>
      </c>
      <c r="I58" s="80">
        <f t="shared" si="5"/>
        <v>6.6</v>
      </c>
      <c r="J58" s="80">
        <v>55</v>
      </c>
    </row>
    <row r="59" spans="2:10" x14ac:dyDescent="0.3">
      <c r="B59" s="80">
        <v>24</v>
      </c>
      <c r="C59" s="138" t="s">
        <v>531</v>
      </c>
      <c r="D59" s="80">
        <v>25</v>
      </c>
      <c r="E59" s="80">
        <v>25</v>
      </c>
      <c r="F59" s="80">
        <v>25</v>
      </c>
      <c r="G59" s="80">
        <f t="shared" si="4"/>
        <v>25</v>
      </c>
      <c r="H59" s="80">
        <v>16</v>
      </c>
      <c r="I59" s="80">
        <f t="shared" si="5"/>
        <v>4</v>
      </c>
      <c r="J59" s="80">
        <v>56</v>
      </c>
    </row>
    <row r="60" spans="2:10" x14ac:dyDescent="0.3">
      <c r="B60" s="80">
        <v>56</v>
      </c>
      <c r="C60" s="138" t="s">
        <v>443</v>
      </c>
      <c r="D60" s="80">
        <v>25</v>
      </c>
      <c r="E60" s="80">
        <v>100</v>
      </c>
      <c r="F60" s="80">
        <v>50</v>
      </c>
      <c r="G60" s="80">
        <f t="shared" si="4"/>
        <v>56.25</v>
      </c>
      <c r="H60" s="80">
        <v>4</v>
      </c>
      <c r="I60" s="80">
        <f t="shared" si="5"/>
        <v>2.25</v>
      </c>
      <c r="J60" s="80">
        <v>57</v>
      </c>
    </row>
    <row r="61" spans="2:10" x14ac:dyDescent="0.3">
      <c r="B61" s="80">
        <v>48</v>
      </c>
      <c r="C61" s="138" t="s">
        <v>435</v>
      </c>
      <c r="D61" s="80">
        <v>25</v>
      </c>
      <c r="E61" s="80">
        <v>75</v>
      </c>
      <c r="F61" s="80">
        <v>50</v>
      </c>
      <c r="G61" s="80">
        <f t="shared" si="4"/>
        <v>47</v>
      </c>
      <c r="H61" s="80">
        <v>4</v>
      </c>
      <c r="I61" s="80">
        <f t="shared" si="5"/>
        <v>1.88</v>
      </c>
      <c r="J61" s="80">
        <v>58</v>
      </c>
    </row>
    <row r="62" spans="2:10" x14ac:dyDescent="0.3">
      <c r="B62" s="80">
        <v>6</v>
      </c>
      <c r="C62" s="138" t="s">
        <v>389</v>
      </c>
      <c r="D62" s="80">
        <v>50</v>
      </c>
      <c r="E62" s="80">
        <v>25</v>
      </c>
      <c r="F62" s="80">
        <v>50</v>
      </c>
      <c r="G62" s="80">
        <f t="shared" si="4"/>
        <v>40.75</v>
      </c>
      <c r="H62" s="80">
        <v>4</v>
      </c>
      <c r="I62" s="80">
        <f t="shared" si="5"/>
        <v>1.63</v>
      </c>
      <c r="J62" s="80">
        <v>59</v>
      </c>
    </row>
    <row r="63" spans="2:10" x14ac:dyDescent="0.3">
      <c r="B63" s="137">
        <v>14</v>
      </c>
      <c r="C63" s="156" t="s">
        <v>398</v>
      </c>
      <c r="D63" s="137">
        <v>25</v>
      </c>
      <c r="E63" s="137">
        <v>50</v>
      </c>
      <c r="F63" s="137">
        <v>50</v>
      </c>
      <c r="G63" s="137">
        <f t="shared" si="4"/>
        <v>37.75</v>
      </c>
      <c r="H63" s="137">
        <v>4</v>
      </c>
      <c r="I63" s="137">
        <f t="shared" si="5"/>
        <v>1.51</v>
      </c>
      <c r="J63" s="137">
        <v>60</v>
      </c>
    </row>
  </sheetData>
  <autoFilter ref="B2:J2" xr:uid="{B432B7DA-30A2-4BE7-B7C2-2B4A030C32A6}">
    <sortState xmlns:xlrd2="http://schemas.microsoft.com/office/spreadsheetml/2017/richdata2" ref="B3:J63">
      <sortCondition descending="1" ref="I2"/>
    </sortState>
  </autoFilter>
  <mergeCells count="1">
    <mergeCell ref="O4:P4"/>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D0360A-0A96-4468-BBC0-2A6DCE383CF0}">
  <dimension ref="A1:Y63"/>
  <sheetViews>
    <sheetView zoomScale="85" zoomScaleNormal="85" workbookViewId="0"/>
  </sheetViews>
  <sheetFormatPr defaultRowHeight="14.4" x14ac:dyDescent="0.3"/>
  <cols>
    <col min="1" max="1" width="8.88671875" style="31"/>
    <col min="2" max="2" width="37.77734375" bestFit="1" customWidth="1"/>
    <col min="3" max="3" width="8" bestFit="1" customWidth="1"/>
    <col min="4" max="4" width="9.77734375" bestFit="1" customWidth="1"/>
    <col min="5" max="5" width="16.33203125" bestFit="1" customWidth="1"/>
    <col min="6" max="15" width="12.6640625" style="149" bestFit="1" customWidth="1"/>
    <col min="16" max="16" width="14.33203125" style="150" bestFit="1" customWidth="1"/>
    <col min="19" max="19" width="12.6640625" bestFit="1" customWidth="1"/>
    <col min="21" max="21" width="5.88671875" bestFit="1" customWidth="1"/>
    <col min="22" max="22" width="17.109375" bestFit="1" customWidth="1"/>
    <col min="23" max="24" width="13.44140625" bestFit="1" customWidth="1"/>
  </cols>
  <sheetData>
    <row r="1" spans="1:25" ht="15" thickBot="1" x14ac:dyDescent="0.35"/>
    <row r="2" spans="1:25" ht="16.2" thickBot="1" x14ac:dyDescent="0.35">
      <c r="A2" s="145" t="s">
        <v>542</v>
      </c>
      <c r="B2" s="146" t="s">
        <v>532</v>
      </c>
      <c r="C2" s="146" t="s">
        <v>535</v>
      </c>
      <c r="D2" s="146" t="s">
        <v>538</v>
      </c>
      <c r="E2" s="147" t="s">
        <v>543</v>
      </c>
      <c r="F2" s="147">
        <f>Current_Year</f>
        <v>2022</v>
      </c>
      <c r="G2" s="147">
        <f>F2+1</f>
        <v>2023</v>
      </c>
      <c r="H2" s="147">
        <f t="shared" ref="H2:O2" si="0">G2+1</f>
        <v>2024</v>
      </c>
      <c r="I2" s="147">
        <f t="shared" si="0"/>
        <v>2025</v>
      </c>
      <c r="J2" s="147">
        <f t="shared" si="0"/>
        <v>2026</v>
      </c>
      <c r="K2" s="147">
        <f t="shared" si="0"/>
        <v>2027</v>
      </c>
      <c r="L2" s="147">
        <f t="shared" si="0"/>
        <v>2028</v>
      </c>
      <c r="M2" s="147">
        <f t="shared" si="0"/>
        <v>2029</v>
      </c>
      <c r="N2" s="147">
        <f t="shared" si="0"/>
        <v>2030</v>
      </c>
      <c r="O2" s="147">
        <f t="shared" si="0"/>
        <v>2031</v>
      </c>
      <c r="P2" s="147" t="s">
        <v>549</v>
      </c>
      <c r="U2" s="148" t="s">
        <v>552</v>
      </c>
      <c r="V2" s="148" t="s">
        <v>553</v>
      </c>
    </row>
    <row r="3" spans="1:25" ht="16.2" thickBot="1" x14ac:dyDescent="0.35">
      <c r="A3" s="157">
        <v>1</v>
      </c>
      <c r="B3" s="143" t="s">
        <v>425</v>
      </c>
      <c r="C3" s="143">
        <v>92.64</v>
      </c>
      <c r="D3" s="143">
        <v>1</v>
      </c>
      <c r="E3" s="144">
        <v>1855</v>
      </c>
      <c r="F3" s="151">
        <f>E3</f>
        <v>1855</v>
      </c>
      <c r="G3" s="151">
        <v>0</v>
      </c>
      <c r="H3" s="151">
        <v>0</v>
      </c>
      <c r="I3" s="151">
        <v>0</v>
      </c>
      <c r="J3" s="151">
        <v>0</v>
      </c>
      <c r="K3" s="151">
        <v>0</v>
      </c>
      <c r="L3" s="151">
        <v>0</v>
      </c>
      <c r="M3" s="151">
        <v>0</v>
      </c>
      <c r="N3" s="151">
        <v>0</v>
      </c>
      <c r="O3" s="151">
        <v>0</v>
      </c>
      <c r="P3" s="151">
        <f>SUM(F3:O3)</f>
        <v>1855</v>
      </c>
      <c r="R3" t="s">
        <v>549</v>
      </c>
      <c r="S3" s="152">
        <f>P63</f>
        <v>1564964.1216634836</v>
      </c>
      <c r="U3" s="148">
        <f>Current_Year</f>
        <v>2022</v>
      </c>
      <c r="V3" s="148">
        <v>4</v>
      </c>
    </row>
    <row r="4" spans="1:25" ht="16.2" thickBot="1" x14ac:dyDescent="0.35">
      <c r="A4" s="125">
        <v>2</v>
      </c>
      <c r="B4" s="28" t="s">
        <v>385</v>
      </c>
      <c r="C4" s="28">
        <v>87.12</v>
      </c>
      <c r="D4" s="28">
        <v>2</v>
      </c>
      <c r="E4" s="140">
        <v>1308400</v>
      </c>
      <c r="F4" s="151">
        <f>(E4/10)</f>
        <v>130840</v>
      </c>
      <c r="G4" s="151">
        <f>$F$4/(1.03^(G2-$F$2))</f>
        <v>127029.12621359223</v>
      </c>
      <c r="H4" s="151">
        <f t="shared" ref="H4:O4" si="1">$F$4/(1.03^(H2-$F$2))</f>
        <v>123329.24875106043</v>
      </c>
      <c r="I4" s="151">
        <f t="shared" si="1"/>
        <v>119737.1347097674</v>
      </c>
      <c r="J4" s="151">
        <f t="shared" si="1"/>
        <v>116249.64534928875</v>
      </c>
      <c r="K4" s="151">
        <f t="shared" si="1"/>
        <v>112863.73334882403</v>
      </c>
      <c r="L4" s="151">
        <f t="shared" si="1"/>
        <v>109576.44014448934</v>
      </c>
      <c r="M4" s="151">
        <f t="shared" si="1"/>
        <v>106384.8933441644</v>
      </c>
      <c r="N4" s="151">
        <f t="shared" si="1"/>
        <v>103286.30421763536</v>
      </c>
      <c r="O4" s="151">
        <f t="shared" si="1"/>
        <v>100277.96525984014</v>
      </c>
      <c r="P4" s="151">
        <f t="shared" ref="P4:P62" si="2">SUM(F4:O4)</f>
        <v>1149574.4913386621</v>
      </c>
      <c r="R4" t="s">
        <v>550</v>
      </c>
      <c r="S4" s="153">
        <f>S3/10</f>
        <v>156496.41216634837</v>
      </c>
      <c r="U4" s="148">
        <f t="shared" ref="U4:U12" si="3">U3+1</f>
        <v>2023</v>
      </c>
      <c r="V4" s="148">
        <v>2</v>
      </c>
    </row>
    <row r="5" spans="1:25" ht="16.2" thickBot="1" x14ac:dyDescent="0.35">
      <c r="A5" s="157">
        <v>3</v>
      </c>
      <c r="B5" s="28" t="s">
        <v>386</v>
      </c>
      <c r="C5" s="28">
        <v>84.24</v>
      </c>
      <c r="D5" s="143">
        <v>3</v>
      </c>
      <c r="E5" s="140">
        <v>52220</v>
      </c>
      <c r="F5" s="151">
        <v>0</v>
      </c>
      <c r="G5" s="151">
        <f>E5/(1.03^($G$2-$F$2))</f>
        <v>50699.029126213594</v>
      </c>
      <c r="H5" s="151">
        <v>0</v>
      </c>
      <c r="I5" s="151">
        <v>0</v>
      </c>
      <c r="J5" s="151">
        <v>0</v>
      </c>
      <c r="K5" s="151">
        <v>0</v>
      </c>
      <c r="L5" s="151">
        <v>0</v>
      </c>
      <c r="M5" s="151">
        <v>0</v>
      </c>
      <c r="N5" s="151">
        <v>0</v>
      </c>
      <c r="O5" s="151">
        <v>0</v>
      </c>
      <c r="P5" s="151">
        <f t="shared" si="2"/>
        <v>50699.029126213594</v>
      </c>
      <c r="R5" t="s">
        <v>551</v>
      </c>
      <c r="S5" s="154">
        <f>PMT(5%,10,S3)</f>
        <v>-202670.01341221866</v>
      </c>
      <c r="U5" s="148">
        <f t="shared" si="3"/>
        <v>2024</v>
      </c>
      <c r="V5" s="148">
        <v>5</v>
      </c>
      <c r="X5" s="148" t="s">
        <v>546</v>
      </c>
      <c r="Y5" s="148">
        <v>0.05</v>
      </c>
    </row>
    <row r="6" spans="1:25" ht="16.2" thickBot="1" x14ac:dyDescent="0.35">
      <c r="A6" s="125">
        <v>4</v>
      </c>
      <c r="B6" s="28" t="s">
        <v>429</v>
      </c>
      <c r="C6" s="28">
        <v>63.18</v>
      </c>
      <c r="D6" s="28">
        <v>4</v>
      </c>
      <c r="E6" s="140">
        <v>7065</v>
      </c>
      <c r="F6" s="151">
        <f>E6</f>
        <v>7065</v>
      </c>
      <c r="G6" s="151">
        <v>0</v>
      </c>
      <c r="H6" s="151">
        <v>0</v>
      </c>
      <c r="I6" s="151">
        <v>0</v>
      </c>
      <c r="J6" s="151">
        <v>0</v>
      </c>
      <c r="K6" s="151">
        <v>0</v>
      </c>
      <c r="L6" s="151">
        <v>0</v>
      </c>
      <c r="M6" s="151">
        <v>0</v>
      </c>
      <c r="N6" s="151">
        <v>0</v>
      </c>
      <c r="O6" s="151">
        <v>0</v>
      </c>
      <c r="P6" s="151">
        <f t="shared" si="2"/>
        <v>7065</v>
      </c>
      <c r="U6" s="148">
        <f t="shared" si="3"/>
        <v>2025</v>
      </c>
      <c r="V6" s="148">
        <v>2</v>
      </c>
      <c r="X6" s="148" t="s">
        <v>544</v>
      </c>
      <c r="Y6" s="148">
        <v>0.03</v>
      </c>
    </row>
    <row r="7" spans="1:25" ht="16.2" thickBot="1" x14ac:dyDescent="0.35">
      <c r="A7" s="157">
        <v>5</v>
      </c>
      <c r="B7" s="28" t="s">
        <v>414</v>
      </c>
      <c r="C7" s="28">
        <v>54.91</v>
      </c>
      <c r="D7" s="143">
        <v>5</v>
      </c>
      <c r="E7" s="140">
        <v>21437.5</v>
      </c>
      <c r="F7" s="151">
        <v>0</v>
      </c>
      <c r="G7" s="151">
        <v>0</v>
      </c>
      <c r="H7" s="151">
        <f>E7/(1.03^($H$2-$F$2))</f>
        <v>20206.899802054861</v>
      </c>
      <c r="I7" s="151">
        <v>0</v>
      </c>
      <c r="J7" s="151">
        <v>0</v>
      </c>
      <c r="K7" s="151">
        <v>0</v>
      </c>
      <c r="L7" s="151">
        <v>0</v>
      </c>
      <c r="M7" s="151">
        <v>0</v>
      </c>
      <c r="N7" s="151">
        <v>0</v>
      </c>
      <c r="O7" s="151">
        <v>0</v>
      </c>
      <c r="P7" s="151">
        <f t="shared" si="2"/>
        <v>20206.899802054861</v>
      </c>
      <c r="U7" s="148">
        <f t="shared" si="3"/>
        <v>2026</v>
      </c>
      <c r="V7" s="148">
        <v>4</v>
      </c>
      <c r="X7" s="148" t="s">
        <v>547</v>
      </c>
      <c r="Y7" s="148">
        <v>0.02</v>
      </c>
    </row>
    <row r="8" spans="1:25" ht="16.2" thickBot="1" x14ac:dyDescent="0.35">
      <c r="A8" s="125">
        <v>6</v>
      </c>
      <c r="B8" s="28" t="s">
        <v>427</v>
      </c>
      <c r="C8" s="28">
        <v>51.392499999999998</v>
      </c>
      <c r="D8" s="28">
        <v>6</v>
      </c>
      <c r="E8" s="140">
        <v>13755</v>
      </c>
      <c r="F8" s="151">
        <f>E8</f>
        <v>13755</v>
      </c>
      <c r="G8" s="151">
        <v>0</v>
      </c>
      <c r="H8" s="151">
        <v>0</v>
      </c>
      <c r="I8" s="151">
        <v>0</v>
      </c>
      <c r="J8" s="151">
        <v>0</v>
      </c>
      <c r="K8" s="151">
        <v>0</v>
      </c>
      <c r="L8" s="151">
        <v>0</v>
      </c>
      <c r="M8" s="151">
        <v>0</v>
      </c>
      <c r="N8" s="151">
        <v>0</v>
      </c>
      <c r="O8" s="151">
        <v>0</v>
      </c>
      <c r="P8" s="151">
        <f t="shared" si="2"/>
        <v>13755</v>
      </c>
      <c r="U8" s="148">
        <f t="shared" si="3"/>
        <v>2027</v>
      </c>
      <c r="V8" s="148">
        <v>2</v>
      </c>
      <c r="X8" s="148" t="s">
        <v>545</v>
      </c>
      <c r="Y8" s="148">
        <v>2022</v>
      </c>
    </row>
    <row r="9" spans="1:25" ht="16.2" thickBot="1" x14ac:dyDescent="0.35">
      <c r="A9" s="157">
        <v>7</v>
      </c>
      <c r="B9" s="28" t="s">
        <v>420</v>
      </c>
      <c r="C9" s="28">
        <v>46.282499999999999</v>
      </c>
      <c r="D9" s="143">
        <v>7</v>
      </c>
      <c r="E9" s="140">
        <v>2340.6</v>
      </c>
      <c r="F9" s="151">
        <v>0</v>
      </c>
      <c r="G9" s="151">
        <v>0</v>
      </c>
      <c r="H9" s="151">
        <f>E9/(1.03^($H$2-$F$2))</f>
        <v>2206.2399849184653</v>
      </c>
      <c r="I9" s="151">
        <v>0</v>
      </c>
      <c r="J9" s="151">
        <v>0</v>
      </c>
      <c r="K9" s="151">
        <v>0</v>
      </c>
      <c r="L9" s="151">
        <v>0</v>
      </c>
      <c r="M9" s="151">
        <v>0</v>
      </c>
      <c r="N9" s="151">
        <v>0</v>
      </c>
      <c r="O9" s="151">
        <v>0</v>
      </c>
      <c r="P9" s="151">
        <f t="shared" si="2"/>
        <v>2206.2399849184653</v>
      </c>
      <c r="U9" s="148">
        <f t="shared" si="3"/>
        <v>2028</v>
      </c>
      <c r="V9" s="148">
        <v>5</v>
      </c>
      <c r="X9" s="148" t="s">
        <v>548</v>
      </c>
      <c r="Y9" s="148">
        <v>150000</v>
      </c>
    </row>
    <row r="10" spans="1:25" ht="16.2" thickBot="1" x14ac:dyDescent="0.35">
      <c r="A10" s="125">
        <v>8</v>
      </c>
      <c r="B10" s="28" t="s">
        <v>444</v>
      </c>
      <c r="C10" s="28">
        <v>45.12</v>
      </c>
      <c r="D10" s="28">
        <v>8</v>
      </c>
      <c r="E10" s="140">
        <v>35500</v>
      </c>
      <c r="F10" s="151">
        <v>0</v>
      </c>
      <c r="G10" s="151">
        <v>0</v>
      </c>
      <c r="H10" s="151">
        <v>0</v>
      </c>
      <c r="I10" s="151">
        <f>E10/(1.03^($I$2-$F$2))</f>
        <v>32487.528907037165</v>
      </c>
      <c r="J10" s="151">
        <v>0</v>
      </c>
      <c r="K10" s="151">
        <v>0</v>
      </c>
      <c r="L10" s="151">
        <v>0</v>
      </c>
      <c r="M10" s="151">
        <v>0</v>
      </c>
      <c r="N10" s="151">
        <v>0</v>
      </c>
      <c r="O10" s="151">
        <v>0</v>
      </c>
      <c r="P10" s="151">
        <f t="shared" si="2"/>
        <v>32487.528907037165</v>
      </c>
      <c r="U10" s="148">
        <f t="shared" si="3"/>
        <v>2029</v>
      </c>
      <c r="V10" s="148">
        <v>4</v>
      </c>
    </row>
    <row r="11" spans="1:25" ht="16.2" thickBot="1" x14ac:dyDescent="0.35">
      <c r="A11" s="157">
        <v>9</v>
      </c>
      <c r="B11" s="28" t="s">
        <v>391</v>
      </c>
      <c r="C11" s="28">
        <v>40.365000000000002</v>
      </c>
      <c r="D11" s="143">
        <v>9</v>
      </c>
      <c r="E11" s="140">
        <v>2513.9</v>
      </c>
      <c r="F11" s="151">
        <v>0</v>
      </c>
      <c r="G11" s="151">
        <v>0</v>
      </c>
      <c r="H11" s="151">
        <f>E11/(1.03^($H$2-$F$2))</f>
        <v>2369.5918559713455</v>
      </c>
      <c r="I11" s="151">
        <v>0</v>
      </c>
      <c r="J11" s="151">
        <v>0</v>
      </c>
      <c r="K11" s="151">
        <v>0</v>
      </c>
      <c r="L11" s="151">
        <v>0</v>
      </c>
      <c r="M11" s="151">
        <v>0</v>
      </c>
      <c r="N11" s="151">
        <v>0</v>
      </c>
      <c r="O11" s="151">
        <v>0</v>
      </c>
      <c r="P11" s="151">
        <f t="shared" si="2"/>
        <v>2369.5918559713455</v>
      </c>
      <c r="U11" s="148">
        <f t="shared" si="3"/>
        <v>2030</v>
      </c>
      <c r="V11" s="148">
        <v>7</v>
      </c>
    </row>
    <row r="12" spans="1:25" ht="16.2" thickBot="1" x14ac:dyDescent="0.35">
      <c r="A12" s="125">
        <v>10</v>
      </c>
      <c r="B12" s="28" t="s">
        <v>527</v>
      </c>
      <c r="C12" s="28">
        <v>38.755000000000003</v>
      </c>
      <c r="D12" s="28">
        <v>10</v>
      </c>
      <c r="E12" s="140">
        <v>1274.2</v>
      </c>
      <c r="F12" s="151">
        <v>0</v>
      </c>
      <c r="G12" s="151">
        <v>0</v>
      </c>
      <c r="H12" s="151">
        <f>E12/(1.03^($H$2-$F$2))</f>
        <v>1201.05570741823</v>
      </c>
      <c r="I12" s="151">
        <v>0</v>
      </c>
      <c r="J12" s="151">
        <v>0</v>
      </c>
      <c r="K12" s="151">
        <v>0</v>
      </c>
      <c r="L12" s="151">
        <v>0</v>
      </c>
      <c r="M12" s="151">
        <v>0</v>
      </c>
      <c r="N12" s="151">
        <v>0</v>
      </c>
      <c r="O12" s="151">
        <v>0</v>
      </c>
      <c r="P12" s="151">
        <f t="shared" si="2"/>
        <v>1201.05570741823</v>
      </c>
      <c r="U12" s="148">
        <f t="shared" si="3"/>
        <v>2031</v>
      </c>
      <c r="V12" s="148">
        <v>2</v>
      </c>
    </row>
    <row r="13" spans="1:25" x14ac:dyDescent="0.3">
      <c r="A13" s="157">
        <v>11</v>
      </c>
      <c r="B13" s="28" t="s">
        <v>437</v>
      </c>
      <c r="C13" s="28">
        <v>36.505000000000003</v>
      </c>
      <c r="D13" s="143">
        <v>11</v>
      </c>
      <c r="E13" s="140">
        <v>7460</v>
      </c>
      <c r="F13" s="151">
        <v>0</v>
      </c>
      <c r="G13" s="151">
        <v>0</v>
      </c>
      <c r="H13" s="151">
        <v>0</v>
      </c>
      <c r="I13" s="151">
        <v>0</v>
      </c>
      <c r="J13" s="151">
        <f>E13/(1.03^($J$2-$F$2))</f>
        <v>6628.1133774510399</v>
      </c>
      <c r="K13" s="151">
        <v>0</v>
      </c>
      <c r="L13" s="151">
        <v>0</v>
      </c>
      <c r="M13" s="151">
        <v>0</v>
      </c>
      <c r="N13" s="151">
        <v>0</v>
      </c>
      <c r="O13" s="151">
        <v>0</v>
      </c>
      <c r="P13" s="151">
        <f t="shared" si="2"/>
        <v>6628.1133774510399</v>
      </c>
    </row>
    <row r="14" spans="1:25" x14ac:dyDescent="0.3">
      <c r="A14" s="125">
        <v>12</v>
      </c>
      <c r="B14" s="28" t="s">
        <v>399</v>
      </c>
      <c r="C14" s="28">
        <v>34.0075</v>
      </c>
      <c r="D14" s="28">
        <v>12</v>
      </c>
      <c r="E14" s="140">
        <v>9116.8000000000011</v>
      </c>
      <c r="F14" s="151">
        <v>0</v>
      </c>
      <c r="G14" s="151">
        <v>0</v>
      </c>
      <c r="H14" s="151">
        <v>0</v>
      </c>
      <c r="I14" s="151">
        <v>0</v>
      </c>
      <c r="J14" s="151">
        <f>E14/(1.03^($J$2-$F$2))</f>
        <v>8100.158718437754</v>
      </c>
      <c r="K14" s="151">
        <v>0</v>
      </c>
      <c r="L14" s="151">
        <v>0</v>
      </c>
      <c r="M14" s="151">
        <v>0</v>
      </c>
      <c r="N14" s="151">
        <v>0</v>
      </c>
      <c r="O14" s="151">
        <v>0</v>
      </c>
      <c r="P14" s="151">
        <f t="shared" si="2"/>
        <v>8100.158718437754</v>
      </c>
    </row>
    <row r="15" spans="1:25" x14ac:dyDescent="0.3">
      <c r="A15" s="157">
        <v>13</v>
      </c>
      <c r="B15" s="28" t="s">
        <v>402</v>
      </c>
      <c r="C15" s="28">
        <v>32.659999999999997</v>
      </c>
      <c r="D15" s="143">
        <v>13</v>
      </c>
      <c r="E15" s="140">
        <v>69967</v>
      </c>
      <c r="F15" s="151">
        <v>0</v>
      </c>
      <c r="G15" s="151">
        <v>0</v>
      </c>
      <c r="H15" s="151">
        <v>0</v>
      </c>
      <c r="I15" s="151">
        <v>0</v>
      </c>
      <c r="J15" s="151">
        <v>0</v>
      </c>
      <c r="K15" s="151">
        <f>E15/(1.03^($K$2-$F$2))</f>
        <v>60354.148817006811</v>
      </c>
      <c r="L15" s="151">
        <v>0</v>
      </c>
      <c r="M15" s="151">
        <v>0</v>
      </c>
      <c r="N15" s="151">
        <v>0</v>
      </c>
      <c r="O15" s="151">
        <v>0</v>
      </c>
      <c r="P15" s="151">
        <f t="shared" si="2"/>
        <v>60354.148817006811</v>
      </c>
    </row>
    <row r="16" spans="1:25" x14ac:dyDescent="0.3">
      <c r="A16" s="125">
        <v>14</v>
      </c>
      <c r="B16" s="28" t="s">
        <v>428</v>
      </c>
      <c r="C16" s="28">
        <v>30.805</v>
      </c>
      <c r="D16" s="28">
        <v>14</v>
      </c>
      <c r="E16" s="140">
        <v>24000</v>
      </c>
      <c r="F16" s="151">
        <v>0</v>
      </c>
      <c r="G16" s="151">
        <v>0</v>
      </c>
      <c r="H16" s="151">
        <v>0</v>
      </c>
      <c r="I16" s="151">
        <v>0</v>
      </c>
      <c r="J16" s="151">
        <f>E16/(1.03^($J$2-$F$2))</f>
        <v>21323.689149976537</v>
      </c>
      <c r="K16" s="151">
        <v>0</v>
      </c>
      <c r="L16" s="151">
        <v>0</v>
      </c>
      <c r="M16" s="151">
        <v>0</v>
      </c>
      <c r="N16" s="151">
        <v>0</v>
      </c>
      <c r="O16" s="151">
        <v>0</v>
      </c>
      <c r="P16" s="151">
        <f t="shared" si="2"/>
        <v>21323.689149976537</v>
      </c>
    </row>
    <row r="17" spans="1:16" x14ac:dyDescent="0.3">
      <c r="A17" s="157">
        <v>15</v>
      </c>
      <c r="B17" s="28" t="s">
        <v>387</v>
      </c>
      <c r="C17" s="28">
        <v>30.6</v>
      </c>
      <c r="D17" s="143">
        <v>15</v>
      </c>
      <c r="E17" s="140">
        <v>10000</v>
      </c>
      <c r="F17" s="151">
        <v>0</v>
      </c>
      <c r="G17" s="151">
        <v>0</v>
      </c>
      <c r="H17" s="151">
        <v>0</v>
      </c>
      <c r="I17" s="151">
        <v>0</v>
      </c>
      <c r="J17" s="151">
        <v>0</v>
      </c>
      <c r="K17" s="151">
        <v>0</v>
      </c>
      <c r="L17" s="151">
        <f>E17/(1.03^($L$2-$F$2))</f>
        <v>8374.8425668365435</v>
      </c>
      <c r="M17" s="151">
        <v>0</v>
      </c>
      <c r="N17" s="151">
        <v>0</v>
      </c>
      <c r="O17" s="151">
        <v>0</v>
      </c>
      <c r="P17" s="151">
        <f t="shared" si="2"/>
        <v>8374.8425668365435</v>
      </c>
    </row>
    <row r="18" spans="1:16" x14ac:dyDescent="0.3">
      <c r="A18" s="125">
        <v>16</v>
      </c>
      <c r="B18" s="28" t="s">
        <v>424</v>
      </c>
      <c r="C18" s="28">
        <v>30.217500000000001</v>
      </c>
      <c r="D18" s="28">
        <v>16</v>
      </c>
      <c r="E18" s="140">
        <v>950</v>
      </c>
      <c r="F18" s="151">
        <v>0</v>
      </c>
      <c r="G18" s="151">
        <v>0</v>
      </c>
      <c r="H18" s="151">
        <v>0</v>
      </c>
      <c r="I18" s="151">
        <v>0</v>
      </c>
      <c r="J18" s="151">
        <v>0</v>
      </c>
      <c r="K18" s="151">
        <v>0</v>
      </c>
      <c r="L18" s="151">
        <f>E18/(1.03^($L$2-$F$2))</f>
        <v>795.61004384947171</v>
      </c>
      <c r="M18" s="151">
        <v>0</v>
      </c>
      <c r="N18" s="151">
        <v>0</v>
      </c>
      <c r="O18" s="151">
        <v>0</v>
      </c>
      <c r="P18" s="151">
        <f t="shared" si="2"/>
        <v>795.61004384947171</v>
      </c>
    </row>
    <row r="19" spans="1:16" x14ac:dyDescent="0.3">
      <c r="A19" s="157">
        <v>17</v>
      </c>
      <c r="B19" s="28" t="s">
        <v>434</v>
      </c>
      <c r="C19" s="28">
        <v>30.15</v>
      </c>
      <c r="D19" s="143">
        <v>17</v>
      </c>
      <c r="E19" s="140">
        <v>5000</v>
      </c>
      <c r="F19" s="151">
        <v>0</v>
      </c>
      <c r="G19" s="151">
        <v>0</v>
      </c>
      <c r="H19" s="151">
        <v>0</v>
      </c>
      <c r="I19" s="151">
        <v>0</v>
      </c>
      <c r="J19" s="151">
        <v>0</v>
      </c>
      <c r="K19" s="151">
        <v>0</v>
      </c>
      <c r="L19" s="151">
        <f>E19/(1.03^($L$2-$F$2))</f>
        <v>4187.4212834182717</v>
      </c>
      <c r="M19" s="151">
        <v>0</v>
      </c>
      <c r="N19" s="151">
        <v>0</v>
      </c>
      <c r="O19" s="151">
        <v>0</v>
      </c>
      <c r="P19" s="151">
        <f t="shared" si="2"/>
        <v>4187.4212834182717</v>
      </c>
    </row>
    <row r="20" spans="1:16" x14ac:dyDescent="0.3">
      <c r="A20" s="125">
        <v>18</v>
      </c>
      <c r="B20" s="28" t="s">
        <v>530</v>
      </c>
      <c r="C20" s="28">
        <v>29.012499999999999</v>
      </c>
      <c r="D20" s="28">
        <v>18</v>
      </c>
      <c r="E20" s="140">
        <v>40626</v>
      </c>
      <c r="F20" s="151">
        <v>0</v>
      </c>
      <c r="G20" s="151">
        <v>0</v>
      </c>
      <c r="H20" s="151">
        <v>0</v>
      </c>
      <c r="I20" s="151">
        <v>0</v>
      </c>
      <c r="J20" s="151">
        <v>0</v>
      </c>
      <c r="K20" s="151">
        <v>0</v>
      </c>
      <c r="L20" s="151">
        <f>E20/(1.03^($L$2-$F$2))</f>
        <v>34023.635412030148</v>
      </c>
      <c r="M20" s="151">
        <v>0</v>
      </c>
      <c r="N20" s="151">
        <v>0</v>
      </c>
      <c r="O20" s="151">
        <v>0</v>
      </c>
      <c r="P20" s="151">
        <f t="shared" si="2"/>
        <v>34023.635412030148</v>
      </c>
    </row>
    <row r="21" spans="1:16" x14ac:dyDescent="0.3">
      <c r="A21" s="157">
        <v>19</v>
      </c>
      <c r="B21" s="28" t="s">
        <v>407</v>
      </c>
      <c r="C21" s="28">
        <v>28.9</v>
      </c>
      <c r="D21" s="143">
        <v>19</v>
      </c>
      <c r="E21" s="140">
        <v>3549</v>
      </c>
      <c r="F21" s="151">
        <v>0</v>
      </c>
      <c r="G21" s="151">
        <v>0</v>
      </c>
      <c r="H21" s="151">
        <v>0</v>
      </c>
      <c r="I21" s="151">
        <v>0</v>
      </c>
      <c r="J21" s="151">
        <v>0</v>
      </c>
      <c r="K21" s="151">
        <v>0</v>
      </c>
      <c r="L21" s="151">
        <v>0</v>
      </c>
      <c r="M21" s="151">
        <f>E21/(1.03^($M$2-$F$2))</f>
        <v>2885.6617737575625</v>
      </c>
      <c r="N21" s="151">
        <v>0</v>
      </c>
      <c r="O21" s="151">
        <v>0</v>
      </c>
      <c r="P21" s="151">
        <f t="shared" si="2"/>
        <v>2885.6617737575625</v>
      </c>
    </row>
    <row r="22" spans="1:16" x14ac:dyDescent="0.3">
      <c r="A22" s="125">
        <v>20</v>
      </c>
      <c r="B22" s="28" t="s">
        <v>390</v>
      </c>
      <c r="C22" s="28">
        <v>28.815000000000001</v>
      </c>
      <c r="D22" s="28">
        <v>20</v>
      </c>
      <c r="E22" s="140">
        <v>134549</v>
      </c>
      <c r="F22" s="151">
        <v>0</v>
      </c>
      <c r="G22" s="151">
        <v>0</v>
      </c>
      <c r="H22" s="151">
        <v>0</v>
      </c>
      <c r="I22" s="151">
        <v>0</v>
      </c>
      <c r="J22" s="151">
        <v>0</v>
      </c>
      <c r="K22" s="151">
        <v>0</v>
      </c>
      <c r="L22" s="151">
        <v>0</v>
      </c>
      <c r="M22" s="151">
        <v>0</v>
      </c>
      <c r="N22" s="151">
        <v>0</v>
      </c>
      <c r="O22" s="151">
        <v>0</v>
      </c>
      <c r="P22" s="151">
        <f t="shared" si="2"/>
        <v>0</v>
      </c>
    </row>
    <row r="23" spans="1:16" x14ac:dyDescent="0.3">
      <c r="A23" s="157">
        <v>21</v>
      </c>
      <c r="B23" s="28" t="s">
        <v>440</v>
      </c>
      <c r="C23" s="28">
        <v>27.745000000000001</v>
      </c>
      <c r="D23" s="143">
        <v>21</v>
      </c>
      <c r="E23" s="140">
        <v>13956</v>
      </c>
      <c r="F23" s="151">
        <v>0</v>
      </c>
      <c r="G23" s="151">
        <v>0</v>
      </c>
      <c r="H23" s="151">
        <v>0</v>
      </c>
      <c r="I23" s="151">
        <v>0</v>
      </c>
      <c r="J23" s="151">
        <v>0</v>
      </c>
      <c r="K23" s="151">
        <v>0</v>
      </c>
      <c r="L23" s="151">
        <v>0</v>
      </c>
      <c r="M23" s="151">
        <f>E23/(1.03^($M$2-$F$2))</f>
        <v>11347.505132307844</v>
      </c>
      <c r="N23" s="151">
        <v>0</v>
      </c>
      <c r="O23" s="151">
        <v>0</v>
      </c>
      <c r="P23" s="151">
        <f t="shared" si="2"/>
        <v>11347.505132307844</v>
      </c>
    </row>
    <row r="24" spans="1:16" x14ac:dyDescent="0.3">
      <c r="A24" s="125">
        <v>22</v>
      </c>
      <c r="B24" s="28" t="s">
        <v>416</v>
      </c>
      <c r="C24" s="28">
        <v>25.245000000000001</v>
      </c>
      <c r="D24" s="28">
        <v>22</v>
      </c>
      <c r="E24" s="140">
        <v>36000</v>
      </c>
      <c r="F24" s="151">
        <v>0</v>
      </c>
      <c r="G24" s="151">
        <v>0</v>
      </c>
      <c r="H24" s="151">
        <v>0</v>
      </c>
      <c r="I24" s="151">
        <v>0</v>
      </c>
      <c r="J24" s="151">
        <v>0</v>
      </c>
      <c r="K24" s="151">
        <v>0</v>
      </c>
      <c r="L24" s="151">
        <v>0</v>
      </c>
      <c r="M24" s="151">
        <f>E24/(1.03^($M$2-$F$2))</f>
        <v>29271.294408360736</v>
      </c>
      <c r="N24" s="151">
        <v>0</v>
      </c>
      <c r="O24" s="151">
        <v>0</v>
      </c>
      <c r="P24" s="151">
        <f t="shared" si="2"/>
        <v>29271.294408360736</v>
      </c>
    </row>
    <row r="25" spans="1:16" x14ac:dyDescent="0.3">
      <c r="A25" s="157">
        <v>23</v>
      </c>
      <c r="B25" s="28" t="s">
        <v>422</v>
      </c>
      <c r="C25" s="28">
        <v>24.93</v>
      </c>
      <c r="D25" s="143">
        <v>23</v>
      </c>
      <c r="E25" s="140">
        <v>513.25</v>
      </c>
      <c r="F25" s="151">
        <v>0</v>
      </c>
      <c r="G25" s="151">
        <v>0</v>
      </c>
      <c r="H25" s="151">
        <v>0</v>
      </c>
      <c r="I25" s="151">
        <v>0</v>
      </c>
      <c r="J25" s="151">
        <v>0</v>
      </c>
      <c r="K25" s="151">
        <v>0</v>
      </c>
      <c r="L25" s="151">
        <v>0</v>
      </c>
      <c r="M25" s="151">
        <v>0</v>
      </c>
      <c r="N25" s="151">
        <f>E25/(1.03^($N$2-$F$2))</f>
        <v>405.16428951162754</v>
      </c>
      <c r="O25" s="151">
        <v>0</v>
      </c>
      <c r="P25" s="151">
        <f t="shared" si="2"/>
        <v>405.16428951162754</v>
      </c>
    </row>
    <row r="26" spans="1:16" x14ac:dyDescent="0.3">
      <c r="A26" s="125">
        <v>24</v>
      </c>
      <c r="B26" s="28" t="s">
        <v>446</v>
      </c>
      <c r="C26" s="28">
        <v>24.335000000000001</v>
      </c>
      <c r="D26" s="28">
        <v>24</v>
      </c>
      <c r="E26" s="140">
        <v>4000</v>
      </c>
      <c r="F26" s="151">
        <v>0</v>
      </c>
      <c r="G26" s="151">
        <v>0</v>
      </c>
      <c r="H26" s="151">
        <v>0</v>
      </c>
      <c r="I26" s="151">
        <v>0</v>
      </c>
      <c r="J26" s="151">
        <v>0</v>
      </c>
      <c r="K26" s="151">
        <v>0</v>
      </c>
      <c r="L26" s="151">
        <v>0</v>
      </c>
      <c r="M26" s="151">
        <v>0</v>
      </c>
      <c r="N26" s="151">
        <f t="shared" ref="N26:N31" si="4">E26/(1.03^($N$2-$F$2))</f>
        <v>3157.6369372557433</v>
      </c>
      <c r="O26" s="151">
        <v>0</v>
      </c>
      <c r="P26" s="151">
        <f t="shared" si="2"/>
        <v>3157.6369372557433</v>
      </c>
    </row>
    <row r="27" spans="1:16" x14ac:dyDescent="0.3">
      <c r="A27" s="157">
        <v>25</v>
      </c>
      <c r="B27" s="28" t="s">
        <v>408</v>
      </c>
      <c r="C27" s="28">
        <v>23.97</v>
      </c>
      <c r="D27" s="143">
        <v>25</v>
      </c>
      <c r="E27" s="140">
        <v>72000</v>
      </c>
      <c r="F27" s="151">
        <v>0</v>
      </c>
      <c r="G27" s="151">
        <v>0</v>
      </c>
      <c r="H27" s="151">
        <v>0</v>
      </c>
      <c r="I27" s="151">
        <v>0</v>
      </c>
      <c r="J27" s="151">
        <v>0</v>
      </c>
      <c r="K27" s="151">
        <v>0</v>
      </c>
      <c r="L27" s="151">
        <v>0</v>
      </c>
      <c r="M27" s="151">
        <v>0</v>
      </c>
      <c r="N27" s="151">
        <v>0</v>
      </c>
      <c r="O27" s="151">
        <f>E27/(1.03^($O$2-$F$2))</f>
        <v>55182.004728741143</v>
      </c>
      <c r="P27" s="151">
        <f t="shared" si="2"/>
        <v>55182.004728741143</v>
      </c>
    </row>
    <row r="28" spans="1:16" x14ac:dyDescent="0.3">
      <c r="A28" s="125">
        <v>26</v>
      </c>
      <c r="B28" s="28" t="s">
        <v>438</v>
      </c>
      <c r="C28" s="28">
        <v>23.925000000000001</v>
      </c>
      <c r="D28" s="28">
        <v>26</v>
      </c>
      <c r="E28" s="140">
        <v>23800</v>
      </c>
      <c r="F28" s="151">
        <v>0</v>
      </c>
      <c r="G28" s="151">
        <v>0</v>
      </c>
      <c r="H28" s="151">
        <v>0</v>
      </c>
      <c r="I28" s="151">
        <v>0</v>
      </c>
      <c r="J28" s="151">
        <v>0</v>
      </c>
      <c r="K28" s="151">
        <v>0</v>
      </c>
      <c r="L28" s="151">
        <v>0</v>
      </c>
      <c r="M28" s="151">
        <v>0</v>
      </c>
      <c r="N28" s="151">
        <f t="shared" si="4"/>
        <v>18787.939776671672</v>
      </c>
      <c r="O28" s="151">
        <v>0</v>
      </c>
      <c r="P28" s="151">
        <f t="shared" si="2"/>
        <v>18787.939776671672</v>
      </c>
    </row>
    <row r="29" spans="1:16" x14ac:dyDescent="0.3">
      <c r="A29" s="157">
        <v>27</v>
      </c>
      <c r="B29" s="28" t="s">
        <v>423</v>
      </c>
      <c r="C29" s="28">
        <v>23.67</v>
      </c>
      <c r="D29" s="143">
        <v>27</v>
      </c>
      <c r="E29" s="140">
        <v>513.25</v>
      </c>
      <c r="F29" s="151">
        <v>0</v>
      </c>
      <c r="G29" s="151">
        <v>0</v>
      </c>
      <c r="H29" s="151">
        <v>0</v>
      </c>
      <c r="I29" s="151">
        <v>0</v>
      </c>
      <c r="J29" s="151">
        <v>0</v>
      </c>
      <c r="K29" s="151">
        <v>0</v>
      </c>
      <c r="L29" s="151">
        <v>0</v>
      </c>
      <c r="M29" s="151">
        <v>0</v>
      </c>
      <c r="N29" s="151">
        <f t="shared" si="4"/>
        <v>405.16428951162754</v>
      </c>
      <c r="O29" s="151">
        <v>0</v>
      </c>
      <c r="P29" s="151">
        <f t="shared" si="2"/>
        <v>405.16428951162754</v>
      </c>
    </row>
    <row r="30" spans="1:16" x14ac:dyDescent="0.3">
      <c r="A30" s="125">
        <v>28</v>
      </c>
      <c r="B30" s="28" t="s">
        <v>409</v>
      </c>
      <c r="C30" s="28">
        <v>22.397500000000001</v>
      </c>
      <c r="D30" s="28">
        <v>28</v>
      </c>
      <c r="E30" s="140">
        <v>10000</v>
      </c>
      <c r="F30" s="151">
        <v>0</v>
      </c>
      <c r="G30" s="151">
        <v>0</v>
      </c>
      <c r="H30" s="151">
        <v>0</v>
      </c>
      <c r="I30" s="151">
        <v>0</v>
      </c>
      <c r="J30" s="151">
        <v>0</v>
      </c>
      <c r="K30" s="151">
        <v>0</v>
      </c>
      <c r="L30" s="151">
        <v>0</v>
      </c>
      <c r="M30" s="151">
        <v>0</v>
      </c>
      <c r="N30" s="151">
        <f t="shared" si="4"/>
        <v>7894.0923431393576</v>
      </c>
      <c r="O30" s="151">
        <v>0</v>
      </c>
      <c r="P30" s="151">
        <f t="shared" si="2"/>
        <v>7894.0923431393576</v>
      </c>
    </row>
    <row r="31" spans="1:16" x14ac:dyDescent="0.3">
      <c r="A31" s="157">
        <v>29</v>
      </c>
      <c r="B31" s="28" t="s">
        <v>431</v>
      </c>
      <c r="C31" s="28">
        <v>22.397500000000001</v>
      </c>
      <c r="D31" s="143">
        <v>29</v>
      </c>
      <c r="E31" s="140">
        <v>13200</v>
      </c>
      <c r="F31" s="151">
        <v>0</v>
      </c>
      <c r="G31" s="151">
        <v>0</v>
      </c>
      <c r="H31" s="151">
        <v>0</v>
      </c>
      <c r="I31" s="151">
        <v>0</v>
      </c>
      <c r="J31" s="151">
        <v>0</v>
      </c>
      <c r="K31" s="151">
        <v>0</v>
      </c>
      <c r="L31" s="151">
        <v>0</v>
      </c>
      <c r="M31" s="151">
        <v>0</v>
      </c>
      <c r="N31" s="151">
        <f t="shared" si="4"/>
        <v>10420.201892943953</v>
      </c>
      <c r="O31" s="151">
        <v>0</v>
      </c>
      <c r="P31" s="151">
        <f t="shared" si="2"/>
        <v>10420.201892943953</v>
      </c>
    </row>
    <row r="32" spans="1:16" x14ac:dyDescent="0.3">
      <c r="A32" s="125">
        <v>30</v>
      </c>
      <c r="B32" s="28" t="s">
        <v>442</v>
      </c>
      <c r="C32" s="28">
        <v>22.01</v>
      </c>
      <c r="D32" s="28">
        <v>30</v>
      </c>
      <c r="E32" s="140">
        <v>37300</v>
      </c>
      <c r="F32" s="151">
        <v>0</v>
      </c>
      <c r="G32" s="151">
        <v>0</v>
      </c>
      <c r="H32" s="151">
        <v>0</v>
      </c>
      <c r="I32" s="151">
        <v>0</v>
      </c>
      <c r="J32" s="151">
        <v>0</v>
      </c>
      <c r="K32" s="151">
        <v>0</v>
      </c>
      <c r="L32" s="151">
        <v>0</v>
      </c>
      <c r="M32" s="151">
        <v>0</v>
      </c>
      <c r="N32" s="151">
        <v>0</v>
      </c>
      <c r="O32" s="151">
        <v>0</v>
      </c>
      <c r="P32" s="151">
        <f t="shared" si="2"/>
        <v>0</v>
      </c>
    </row>
    <row r="33" spans="1:16" x14ac:dyDescent="0.3">
      <c r="A33" s="157">
        <v>31</v>
      </c>
      <c r="B33" s="28" t="s">
        <v>533</v>
      </c>
      <c r="C33" s="28">
        <v>21.682500000000001</v>
      </c>
      <c r="D33" s="143">
        <v>31</v>
      </c>
      <c r="E33" s="140">
        <v>750</v>
      </c>
      <c r="F33" s="151">
        <v>0</v>
      </c>
      <c r="G33" s="151">
        <v>0</v>
      </c>
      <c r="H33" s="151">
        <v>0</v>
      </c>
      <c r="I33" s="151">
        <v>0</v>
      </c>
      <c r="J33" s="151">
        <v>0</v>
      </c>
      <c r="K33" s="151">
        <v>0</v>
      </c>
      <c r="L33" s="151">
        <v>0</v>
      </c>
      <c r="M33" s="151">
        <v>0</v>
      </c>
      <c r="N33" s="151">
        <v>0</v>
      </c>
      <c r="O33" s="151">
        <v>0</v>
      </c>
      <c r="P33" s="151">
        <f t="shared" si="2"/>
        <v>0</v>
      </c>
    </row>
    <row r="34" spans="1:16" x14ac:dyDescent="0.3">
      <c r="A34" s="125">
        <v>32</v>
      </c>
      <c r="B34" s="28" t="s">
        <v>421</v>
      </c>
      <c r="C34" s="28">
        <v>20.782499999999999</v>
      </c>
      <c r="D34" s="28">
        <v>32</v>
      </c>
      <c r="E34" s="140">
        <v>468.75</v>
      </c>
      <c r="F34" s="151">
        <v>0</v>
      </c>
      <c r="G34" s="151">
        <v>0</v>
      </c>
      <c r="H34" s="151">
        <v>0</v>
      </c>
      <c r="I34" s="151">
        <v>0</v>
      </c>
      <c r="J34" s="151">
        <v>0</v>
      </c>
      <c r="K34" s="151">
        <v>0</v>
      </c>
      <c r="L34" s="151">
        <v>0</v>
      </c>
      <c r="M34" s="151">
        <v>0</v>
      </c>
      <c r="N34" s="151">
        <v>0</v>
      </c>
      <c r="O34" s="151">
        <v>0</v>
      </c>
      <c r="P34" s="151">
        <f t="shared" si="2"/>
        <v>0</v>
      </c>
    </row>
    <row r="35" spans="1:16" x14ac:dyDescent="0.3">
      <c r="A35" s="157">
        <v>33</v>
      </c>
      <c r="B35" s="28" t="s">
        <v>529</v>
      </c>
      <c r="C35" s="28">
        <v>20.2</v>
      </c>
      <c r="D35" s="143">
        <v>33</v>
      </c>
      <c r="E35" s="140">
        <v>1678.83</v>
      </c>
      <c r="F35" s="151">
        <v>0</v>
      </c>
      <c r="G35" s="151">
        <v>0</v>
      </c>
      <c r="H35" s="151">
        <v>0</v>
      </c>
      <c r="I35" s="151">
        <v>0</v>
      </c>
      <c r="J35" s="151">
        <v>0</v>
      </c>
      <c r="K35" s="151">
        <v>0</v>
      </c>
      <c r="L35" s="151">
        <v>0</v>
      </c>
      <c r="M35" s="151">
        <v>0</v>
      </c>
      <c r="N35" s="151">
        <v>0</v>
      </c>
      <c r="O35" s="151">
        <v>0</v>
      </c>
      <c r="P35" s="151">
        <f t="shared" si="2"/>
        <v>0</v>
      </c>
    </row>
    <row r="36" spans="1:16" x14ac:dyDescent="0.3">
      <c r="A36" s="125">
        <v>34</v>
      </c>
      <c r="B36" s="28" t="s">
        <v>436</v>
      </c>
      <c r="C36" s="28">
        <v>20.149999999999999</v>
      </c>
      <c r="D36" s="28">
        <v>34</v>
      </c>
      <c r="E36" s="140">
        <v>799</v>
      </c>
      <c r="F36" s="151">
        <v>0</v>
      </c>
      <c r="G36" s="151">
        <v>0</v>
      </c>
      <c r="H36" s="151">
        <v>0</v>
      </c>
      <c r="I36" s="151">
        <v>0</v>
      </c>
      <c r="J36" s="151">
        <v>0</v>
      </c>
      <c r="K36" s="151">
        <v>0</v>
      </c>
      <c r="L36" s="151">
        <v>0</v>
      </c>
      <c r="M36" s="151">
        <v>0</v>
      </c>
      <c r="N36" s="151">
        <v>0</v>
      </c>
      <c r="O36" s="151">
        <v>0</v>
      </c>
      <c r="P36" s="151">
        <f t="shared" si="2"/>
        <v>0</v>
      </c>
    </row>
    <row r="37" spans="1:16" x14ac:dyDescent="0.3">
      <c r="A37" s="157">
        <v>35</v>
      </c>
      <c r="B37" s="28" t="s">
        <v>394</v>
      </c>
      <c r="C37" s="28">
        <v>20</v>
      </c>
      <c r="D37" s="143">
        <v>35</v>
      </c>
      <c r="E37" s="140">
        <v>552040</v>
      </c>
      <c r="F37" s="151">
        <v>0</v>
      </c>
      <c r="G37" s="151">
        <v>0</v>
      </c>
      <c r="H37" s="151">
        <v>0</v>
      </c>
      <c r="I37" s="151">
        <v>0</v>
      </c>
      <c r="J37" s="151">
        <v>0</v>
      </c>
      <c r="K37" s="151">
        <v>0</v>
      </c>
      <c r="L37" s="151">
        <v>0</v>
      </c>
      <c r="M37" s="151">
        <v>0</v>
      </c>
      <c r="N37" s="151">
        <v>0</v>
      </c>
      <c r="O37" s="151">
        <v>0</v>
      </c>
      <c r="P37" s="151">
        <f t="shared" si="2"/>
        <v>0</v>
      </c>
    </row>
    <row r="38" spans="1:16" x14ac:dyDescent="0.3">
      <c r="A38" s="125">
        <v>36</v>
      </c>
      <c r="B38" s="28" t="s">
        <v>152</v>
      </c>
      <c r="C38" s="28">
        <v>19.252500000000001</v>
      </c>
      <c r="D38" s="28">
        <v>36</v>
      </c>
      <c r="E38" s="140">
        <v>60240</v>
      </c>
      <c r="F38" s="151">
        <v>0</v>
      </c>
      <c r="G38" s="151">
        <v>0</v>
      </c>
      <c r="H38" s="151">
        <v>0</v>
      </c>
      <c r="I38" s="151">
        <v>0</v>
      </c>
      <c r="J38" s="151">
        <v>0</v>
      </c>
      <c r="K38" s="151">
        <v>0</v>
      </c>
      <c r="L38" s="151">
        <v>0</v>
      </c>
      <c r="M38" s="151">
        <v>0</v>
      </c>
      <c r="N38" s="151">
        <v>0</v>
      </c>
      <c r="O38" s="151">
        <v>0</v>
      </c>
      <c r="P38" s="151">
        <f t="shared" si="2"/>
        <v>0</v>
      </c>
    </row>
    <row r="39" spans="1:16" x14ac:dyDescent="0.3">
      <c r="A39" s="157">
        <v>37</v>
      </c>
      <c r="B39" s="28" t="s">
        <v>426</v>
      </c>
      <c r="C39" s="28">
        <v>19.252500000000001</v>
      </c>
      <c r="D39" s="143">
        <v>37</v>
      </c>
      <c r="E39" s="140">
        <v>9140</v>
      </c>
      <c r="F39" s="151">
        <v>0</v>
      </c>
      <c r="G39" s="151">
        <v>0</v>
      </c>
      <c r="H39" s="151">
        <v>0</v>
      </c>
      <c r="I39" s="151">
        <v>0</v>
      </c>
      <c r="J39" s="151">
        <v>0</v>
      </c>
      <c r="K39" s="151">
        <v>0</v>
      </c>
      <c r="L39" s="151">
        <v>0</v>
      </c>
      <c r="M39" s="151">
        <v>0</v>
      </c>
      <c r="N39" s="151">
        <v>0</v>
      </c>
      <c r="O39" s="151">
        <v>0</v>
      </c>
      <c r="P39" s="151">
        <f t="shared" si="2"/>
        <v>0</v>
      </c>
    </row>
    <row r="40" spans="1:16" x14ac:dyDescent="0.3">
      <c r="A40" s="125">
        <v>38</v>
      </c>
      <c r="B40" s="28" t="s">
        <v>445</v>
      </c>
      <c r="C40" s="28">
        <v>19.142499999999998</v>
      </c>
      <c r="D40" s="28">
        <v>38</v>
      </c>
      <c r="E40" s="140">
        <v>6760</v>
      </c>
      <c r="F40" s="151">
        <v>0</v>
      </c>
      <c r="G40" s="151">
        <v>0</v>
      </c>
      <c r="H40" s="151">
        <v>0</v>
      </c>
      <c r="I40" s="151">
        <v>0</v>
      </c>
      <c r="J40" s="151">
        <v>0</v>
      </c>
      <c r="K40" s="151">
        <v>0</v>
      </c>
      <c r="L40" s="151">
        <v>0</v>
      </c>
      <c r="M40" s="151">
        <v>0</v>
      </c>
      <c r="N40" s="151">
        <v>0</v>
      </c>
      <c r="O40" s="151">
        <v>0</v>
      </c>
      <c r="P40" s="151">
        <f t="shared" si="2"/>
        <v>0</v>
      </c>
    </row>
    <row r="41" spans="1:16" x14ac:dyDescent="0.3">
      <c r="A41" s="157">
        <v>39</v>
      </c>
      <c r="B41" s="28" t="s">
        <v>528</v>
      </c>
      <c r="C41" s="28">
        <v>16.585000000000001</v>
      </c>
      <c r="D41" s="143">
        <v>39</v>
      </c>
      <c r="E41" s="140">
        <v>137500</v>
      </c>
      <c r="F41" s="151">
        <v>0</v>
      </c>
      <c r="G41" s="151">
        <v>0</v>
      </c>
      <c r="H41" s="151">
        <v>0</v>
      </c>
      <c r="I41" s="151">
        <v>0</v>
      </c>
      <c r="J41" s="151">
        <v>0</v>
      </c>
      <c r="K41" s="151">
        <v>0</v>
      </c>
      <c r="L41" s="151">
        <v>0</v>
      </c>
      <c r="M41" s="151">
        <v>0</v>
      </c>
      <c r="N41" s="151">
        <v>0</v>
      </c>
      <c r="O41" s="151">
        <v>0</v>
      </c>
      <c r="P41" s="151">
        <f t="shared" si="2"/>
        <v>0</v>
      </c>
    </row>
    <row r="42" spans="1:16" x14ac:dyDescent="0.3">
      <c r="A42" s="125">
        <v>40</v>
      </c>
      <c r="B42" s="28" t="s">
        <v>406</v>
      </c>
      <c r="C42" s="28">
        <v>16.32</v>
      </c>
      <c r="D42" s="28">
        <v>40</v>
      </c>
      <c r="E42" s="140">
        <v>294501.12</v>
      </c>
      <c r="F42" s="151">
        <v>0</v>
      </c>
      <c r="G42" s="151">
        <v>0</v>
      </c>
      <c r="H42" s="151">
        <v>0</v>
      </c>
      <c r="I42" s="151">
        <v>0</v>
      </c>
      <c r="J42" s="151">
        <v>0</v>
      </c>
      <c r="K42" s="151">
        <v>0</v>
      </c>
      <c r="L42" s="151">
        <v>0</v>
      </c>
      <c r="M42" s="151">
        <v>0</v>
      </c>
      <c r="N42" s="151">
        <v>0</v>
      </c>
      <c r="O42" s="151">
        <v>0</v>
      </c>
      <c r="P42" s="151">
        <f t="shared" si="2"/>
        <v>0</v>
      </c>
    </row>
    <row r="43" spans="1:16" x14ac:dyDescent="0.3">
      <c r="A43" s="157">
        <v>41</v>
      </c>
      <c r="B43" s="28" t="s">
        <v>417</v>
      </c>
      <c r="C43" s="28">
        <v>15.5</v>
      </c>
      <c r="D43" s="143">
        <v>41</v>
      </c>
      <c r="E43" s="140">
        <v>36000</v>
      </c>
      <c r="F43" s="151">
        <v>0</v>
      </c>
      <c r="G43" s="151">
        <v>0</v>
      </c>
      <c r="H43" s="151">
        <v>0</v>
      </c>
      <c r="I43" s="151">
        <v>0</v>
      </c>
      <c r="J43" s="151">
        <v>0</v>
      </c>
      <c r="K43" s="151">
        <v>0</v>
      </c>
      <c r="L43" s="151">
        <v>0</v>
      </c>
      <c r="M43" s="151">
        <v>0</v>
      </c>
      <c r="N43" s="151">
        <v>0</v>
      </c>
      <c r="O43" s="151">
        <v>0</v>
      </c>
      <c r="P43" s="151">
        <f t="shared" si="2"/>
        <v>0</v>
      </c>
    </row>
    <row r="44" spans="1:16" x14ac:dyDescent="0.3">
      <c r="A44" s="125">
        <v>42</v>
      </c>
      <c r="B44" s="28" t="s">
        <v>432</v>
      </c>
      <c r="C44" s="28">
        <v>15.44</v>
      </c>
      <c r="D44" s="28">
        <v>42</v>
      </c>
      <c r="E44" s="140">
        <v>3705</v>
      </c>
      <c r="F44" s="151">
        <v>0</v>
      </c>
      <c r="G44" s="151">
        <v>0</v>
      </c>
      <c r="H44" s="151">
        <v>0</v>
      </c>
      <c r="I44" s="151">
        <v>0</v>
      </c>
      <c r="J44" s="151">
        <v>0</v>
      </c>
      <c r="K44" s="151">
        <v>0</v>
      </c>
      <c r="L44" s="151">
        <v>0</v>
      </c>
      <c r="M44" s="151">
        <v>0</v>
      </c>
      <c r="N44" s="151">
        <v>0</v>
      </c>
      <c r="O44" s="151">
        <v>0</v>
      </c>
      <c r="P44" s="151">
        <f t="shared" si="2"/>
        <v>0</v>
      </c>
    </row>
    <row r="45" spans="1:16" x14ac:dyDescent="0.3">
      <c r="A45" s="157">
        <v>43</v>
      </c>
      <c r="B45" s="28" t="s">
        <v>412</v>
      </c>
      <c r="C45" s="28">
        <v>14.6775</v>
      </c>
      <c r="D45" s="143">
        <v>43</v>
      </c>
      <c r="E45" s="140">
        <v>8000</v>
      </c>
      <c r="F45" s="151">
        <v>0</v>
      </c>
      <c r="G45" s="151">
        <v>0</v>
      </c>
      <c r="H45" s="151">
        <v>0</v>
      </c>
      <c r="I45" s="151">
        <v>0</v>
      </c>
      <c r="J45" s="151">
        <v>0</v>
      </c>
      <c r="K45" s="151">
        <v>0</v>
      </c>
      <c r="L45" s="151">
        <v>0</v>
      </c>
      <c r="M45" s="151">
        <v>0</v>
      </c>
      <c r="N45" s="151">
        <v>0</v>
      </c>
      <c r="O45" s="151">
        <v>0</v>
      </c>
      <c r="P45" s="151">
        <f t="shared" si="2"/>
        <v>0</v>
      </c>
    </row>
    <row r="46" spans="1:16" x14ac:dyDescent="0.3">
      <c r="A46" s="125">
        <v>44</v>
      </c>
      <c r="B46" s="28" t="s">
        <v>419</v>
      </c>
      <c r="C46" s="28">
        <v>14.414999999999999</v>
      </c>
      <c r="D46" s="28">
        <v>44</v>
      </c>
      <c r="E46" s="140">
        <v>19740</v>
      </c>
      <c r="F46" s="151">
        <v>0</v>
      </c>
      <c r="G46" s="151">
        <v>0</v>
      </c>
      <c r="H46" s="151">
        <v>0</v>
      </c>
      <c r="I46" s="151">
        <v>0</v>
      </c>
      <c r="J46" s="151">
        <v>0</v>
      </c>
      <c r="K46" s="151">
        <v>0</v>
      </c>
      <c r="L46" s="151">
        <v>0</v>
      </c>
      <c r="M46" s="151">
        <v>0</v>
      </c>
      <c r="N46" s="151">
        <v>0</v>
      </c>
      <c r="O46" s="151">
        <v>0</v>
      </c>
      <c r="P46" s="151">
        <f t="shared" si="2"/>
        <v>0</v>
      </c>
    </row>
    <row r="47" spans="1:16" x14ac:dyDescent="0.3">
      <c r="A47" s="157">
        <v>45</v>
      </c>
      <c r="B47" s="28" t="s">
        <v>388</v>
      </c>
      <c r="C47" s="28">
        <v>12.6325</v>
      </c>
      <c r="D47" s="143">
        <v>45</v>
      </c>
      <c r="E47" s="140">
        <v>471744</v>
      </c>
      <c r="F47" s="151">
        <v>0</v>
      </c>
      <c r="G47" s="151">
        <v>0</v>
      </c>
      <c r="H47" s="151">
        <v>0</v>
      </c>
      <c r="I47" s="151">
        <v>0</v>
      </c>
      <c r="J47" s="151">
        <v>0</v>
      </c>
      <c r="K47" s="151">
        <v>0</v>
      </c>
      <c r="L47" s="151">
        <v>0</v>
      </c>
      <c r="M47" s="151">
        <v>0</v>
      </c>
      <c r="N47" s="151">
        <v>0</v>
      </c>
      <c r="O47" s="151">
        <v>0</v>
      </c>
      <c r="P47" s="151">
        <f t="shared" si="2"/>
        <v>0</v>
      </c>
    </row>
    <row r="48" spans="1:16" x14ac:dyDescent="0.3">
      <c r="A48" s="125">
        <v>46</v>
      </c>
      <c r="B48" s="28" t="s">
        <v>418</v>
      </c>
      <c r="C48" s="28">
        <v>12.48</v>
      </c>
      <c r="D48" s="28">
        <v>46</v>
      </c>
      <c r="E48" s="140">
        <v>2335</v>
      </c>
      <c r="F48" s="151">
        <v>0</v>
      </c>
      <c r="G48" s="151">
        <v>0</v>
      </c>
      <c r="H48" s="151">
        <v>0</v>
      </c>
      <c r="I48" s="151">
        <v>0</v>
      </c>
      <c r="J48" s="151">
        <v>0</v>
      </c>
      <c r="K48" s="151">
        <v>0</v>
      </c>
      <c r="L48" s="151">
        <v>0</v>
      </c>
      <c r="M48" s="151">
        <v>0</v>
      </c>
      <c r="N48" s="151">
        <v>0</v>
      </c>
      <c r="O48" s="151">
        <v>0</v>
      </c>
      <c r="P48" s="151">
        <f t="shared" si="2"/>
        <v>0</v>
      </c>
    </row>
    <row r="49" spans="1:16" x14ac:dyDescent="0.3">
      <c r="A49" s="157">
        <v>47</v>
      </c>
      <c r="B49" s="28" t="s">
        <v>413</v>
      </c>
      <c r="C49" s="28">
        <v>11.1625</v>
      </c>
      <c r="D49" s="143">
        <v>47</v>
      </c>
      <c r="E49" s="140">
        <v>22554.28</v>
      </c>
      <c r="F49" s="151">
        <v>0</v>
      </c>
      <c r="G49" s="151">
        <v>0</v>
      </c>
      <c r="H49" s="151">
        <v>0</v>
      </c>
      <c r="I49" s="151">
        <v>0</v>
      </c>
      <c r="J49" s="151">
        <v>0</v>
      </c>
      <c r="K49" s="151">
        <v>0</v>
      </c>
      <c r="L49" s="151">
        <v>0</v>
      </c>
      <c r="M49" s="151">
        <v>0</v>
      </c>
      <c r="N49" s="151">
        <v>0</v>
      </c>
      <c r="O49" s="151">
        <v>0</v>
      </c>
      <c r="P49" s="151">
        <f t="shared" si="2"/>
        <v>0</v>
      </c>
    </row>
    <row r="50" spans="1:16" x14ac:dyDescent="0.3">
      <c r="A50" s="125">
        <v>48</v>
      </c>
      <c r="B50" s="28" t="s">
        <v>433</v>
      </c>
      <c r="C50" s="28">
        <v>10.52</v>
      </c>
      <c r="D50" s="28">
        <v>48</v>
      </c>
      <c r="E50" s="140">
        <v>11880</v>
      </c>
      <c r="F50" s="151">
        <v>0</v>
      </c>
      <c r="G50" s="151">
        <v>0</v>
      </c>
      <c r="H50" s="151">
        <v>0</v>
      </c>
      <c r="I50" s="151">
        <v>0</v>
      </c>
      <c r="J50" s="151">
        <v>0</v>
      </c>
      <c r="K50" s="151">
        <v>0</v>
      </c>
      <c r="L50" s="151">
        <v>0</v>
      </c>
      <c r="M50" s="151">
        <v>0</v>
      </c>
      <c r="N50" s="151">
        <v>0</v>
      </c>
      <c r="O50" s="151">
        <v>0</v>
      </c>
      <c r="P50" s="151">
        <f t="shared" si="2"/>
        <v>0</v>
      </c>
    </row>
    <row r="51" spans="1:16" x14ac:dyDescent="0.3">
      <c r="A51" s="157">
        <v>49</v>
      </c>
      <c r="B51" s="28" t="s">
        <v>395</v>
      </c>
      <c r="C51" s="28">
        <v>9.48</v>
      </c>
      <c r="D51" s="143">
        <v>49</v>
      </c>
      <c r="E51" s="140">
        <v>1560</v>
      </c>
      <c r="F51" s="151">
        <v>0</v>
      </c>
      <c r="G51" s="151">
        <v>0</v>
      </c>
      <c r="H51" s="151">
        <v>0</v>
      </c>
      <c r="I51" s="151">
        <v>0</v>
      </c>
      <c r="J51" s="151">
        <v>0</v>
      </c>
      <c r="K51" s="151">
        <v>0</v>
      </c>
      <c r="L51" s="151">
        <v>0</v>
      </c>
      <c r="M51" s="151">
        <v>0</v>
      </c>
      <c r="N51" s="151">
        <v>0</v>
      </c>
      <c r="O51" s="151">
        <v>0</v>
      </c>
      <c r="P51" s="151">
        <f t="shared" si="2"/>
        <v>0</v>
      </c>
    </row>
    <row r="52" spans="1:16" x14ac:dyDescent="0.3">
      <c r="A52" s="125">
        <v>50</v>
      </c>
      <c r="B52" s="28" t="s">
        <v>439</v>
      </c>
      <c r="C52" s="28">
        <v>9</v>
      </c>
      <c r="D52" s="28">
        <v>50</v>
      </c>
      <c r="E52" s="140">
        <v>4000</v>
      </c>
      <c r="F52" s="151">
        <v>0</v>
      </c>
      <c r="G52" s="151">
        <v>0</v>
      </c>
      <c r="H52" s="151">
        <v>0</v>
      </c>
      <c r="I52" s="151">
        <v>0</v>
      </c>
      <c r="J52" s="151">
        <v>0</v>
      </c>
      <c r="K52" s="151">
        <v>0</v>
      </c>
      <c r="L52" s="151">
        <v>0</v>
      </c>
      <c r="M52" s="151">
        <v>0</v>
      </c>
      <c r="N52" s="151">
        <v>0</v>
      </c>
      <c r="O52" s="151">
        <v>0</v>
      </c>
      <c r="P52" s="151">
        <f t="shared" si="2"/>
        <v>0</v>
      </c>
    </row>
    <row r="53" spans="1:16" x14ac:dyDescent="0.3">
      <c r="A53" s="157">
        <v>51</v>
      </c>
      <c r="B53" s="28" t="s">
        <v>447</v>
      </c>
      <c r="C53" s="28">
        <v>8.8350000000000009</v>
      </c>
      <c r="D53" s="143">
        <v>51</v>
      </c>
      <c r="E53" s="140">
        <v>8000</v>
      </c>
      <c r="F53" s="151">
        <v>0</v>
      </c>
      <c r="G53" s="151">
        <v>0</v>
      </c>
      <c r="H53" s="151">
        <v>0</v>
      </c>
      <c r="I53" s="151">
        <v>0</v>
      </c>
      <c r="J53" s="151">
        <v>0</v>
      </c>
      <c r="K53" s="151">
        <v>0</v>
      </c>
      <c r="L53" s="151">
        <v>0</v>
      </c>
      <c r="M53" s="151">
        <v>0</v>
      </c>
      <c r="N53" s="151">
        <v>0</v>
      </c>
      <c r="O53" s="151">
        <v>0</v>
      </c>
      <c r="P53" s="151">
        <f t="shared" si="2"/>
        <v>0</v>
      </c>
    </row>
    <row r="54" spans="1:16" x14ac:dyDescent="0.3">
      <c r="A54" s="125">
        <v>52</v>
      </c>
      <c r="B54" s="28" t="s">
        <v>403</v>
      </c>
      <c r="C54" s="28">
        <v>8.48</v>
      </c>
      <c r="D54" s="28">
        <v>52</v>
      </c>
      <c r="E54" s="140">
        <v>22460</v>
      </c>
      <c r="F54" s="151">
        <v>0</v>
      </c>
      <c r="G54" s="151">
        <v>0</v>
      </c>
      <c r="H54" s="151">
        <v>0</v>
      </c>
      <c r="I54" s="151">
        <v>0</v>
      </c>
      <c r="J54" s="151">
        <v>0</v>
      </c>
      <c r="K54" s="151">
        <v>0</v>
      </c>
      <c r="L54" s="151">
        <v>0</v>
      </c>
      <c r="M54" s="151">
        <v>0</v>
      </c>
      <c r="N54" s="151">
        <v>0</v>
      </c>
      <c r="O54" s="151">
        <v>0</v>
      </c>
      <c r="P54" s="151">
        <f t="shared" si="2"/>
        <v>0</v>
      </c>
    </row>
    <row r="55" spans="1:16" x14ac:dyDescent="0.3">
      <c r="A55" s="157">
        <v>53</v>
      </c>
      <c r="B55" s="28" t="s">
        <v>393</v>
      </c>
      <c r="C55" s="28">
        <v>7.52</v>
      </c>
      <c r="D55" s="143">
        <v>53</v>
      </c>
      <c r="E55" s="140">
        <v>22500</v>
      </c>
      <c r="F55" s="151">
        <v>0</v>
      </c>
      <c r="G55" s="151">
        <v>0</v>
      </c>
      <c r="H55" s="151">
        <v>0</v>
      </c>
      <c r="I55" s="151">
        <v>0</v>
      </c>
      <c r="J55" s="151">
        <v>0</v>
      </c>
      <c r="K55" s="151">
        <v>0</v>
      </c>
      <c r="L55" s="151">
        <v>0</v>
      </c>
      <c r="M55" s="151">
        <v>0</v>
      </c>
      <c r="N55" s="151">
        <v>0</v>
      </c>
      <c r="O55" s="151">
        <v>0</v>
      </c>
      <c r="P55" s="151">
        <f t="shared" si="2"/>
        <v>0</v>
      </c>
    </row>
    <row r="56" spans="1:16" x14ac:dyDescent="0.3">
      <c r="A56" s="125">
        <v>54</v>
      </c>
      <c r="B56" s="28" t="s">
        <v>441</v>
      </c>
      <c r="C56" s="28">
        <v>7.44</v>
      </c>
      <c r="D56" s="28">
        <v>54</v>
      </c>
      <c r="E56" s="140">
        <v>39500</v>
      </c>
      <c r="F56" s="151">
        <v>0</v>
      </c>
      <c r="G56" s="151">
        <v>0</v>
      </c>
      <c r="H56" s="151">
        <v>0</v>
      </c>
      <c r="I56" s="151">
        <v>0</v>
      </c>
      <c r="J56" s="151">
        <v>0</v>
      </c>
      <c r="K56" s="151">
        <v>0</v>
      </c>
      <c r="L56" s="151">
        <v>0</v>
      </c>
      <c r="M56" s="151">
        <v>0</v>
      </c>
      <c r="N56" s="151">
        <v>0</v>
      </c>
      <c r="O56" s="151">
        <v>0</v>
      </c>
      <c r="P56" s="151">
        <f t="shared" si="2"/>
        <v>0</v>
      </c>
    </row>
    <row r="57" spans="1:16" x14ac:dyDescent="0.3">
      <c r="A57" s="157">
        <v>55</v>
      </c>
      <c r="B57" s="28" t="s">
        <v>82</v>
      </c>
      <c r="C57" s="28">
        <v>6.6</v>
      </c>
      <c r="D57" s="143">
        <v>55</v>
      </c>
      <c r="E57" s="140">
        <v>402.5</v>
      </c>
      <c r="F57" s="151">
        <v>0</v>
      </c>
      <c r="G57" s="151">
        <v>0</v>
      </c>
      <c r="H57" s="151">
        <v>0</v>
      </c>
      <c r="I57" s="151">
        <v>0</v>
      </c>
      <c r="J57" s="151">
        <v>0</v>
      </c>
      <c r="K57" s="151">
        <v>0</v>
      </c>
      <c r="L57" s="151">
        <v>0</v>
      </c>
      <c r="M57" s="151">
        <v>0</v>
      </c>
      <c r="N57" s="151">
        <v>0</v>
      </c>
      <c r="O57" s="151">
        <v>0</v>
      </c>
      <c r="P57" s="151">
        <f t="shared" si="2"/>
        <v>0</v>
      </c>
    </row>
    <row r="58" spans="1:16" x14ac:dyDescent="0.3">
      <c r="A58" s="125">
        <v>56</v>
      </c>
      <c r="B58" s="28" t="s">
        <v>531</v>
      </c>
      <c r="C58" s="28">
        <v>4</v>
      </c>
      <c r="D58" s="28">
        <v>56</v>
      </c>
      <c r="E58" s="140">
        <v>17077.5</v>
      </c>
      <c r="F58" s="151">
        <v>0</v>
      </c>
      <c r="G58" s="151">
        <v>0</v>
      </c>
      <c r="H58" s="151">
        <v>0</v>
      </c>
      <c r="I58" s="151">
        <v>0</v>
      </c>
      <c r="J58" s="151">
        <v>0</v>
      </c>
      <c r="K58" s="151">
        <v>0</v>
      </c>
      <c r="L58" s="151">
        <v>0</v>
      </c>
      <c r="M58" s="151">
        <v>0</v>
      </c>
      <c r="N58" s="151">
        <v>0</v>
      </c>
      <c r="O58" s="151">
        <v>0</v>
      </c>
      <c r="P58" s="151">
        <f t="shared" si="2"/>
        <v>0</v>
      </c>
    </row>
    <row r="59" spans="1:16" x14ac:dyDescent="0.3">
      <c r="A59" s="157">
        <v>57</v>
      </c>
      <c r="B59" s="28" t="s">
        <v>443</v>
      </c>
      <c r="C59" s="28">
        <v>2.25</v>
      </c>
      <c r="D59" s="143">
        <v>57</v>
      </c>
      <c r="E59" s="140">
        <v>1592</v>
      </c>
      <c r="F59" s="151">
        <v>0</v>
      </c>
      <c r="G59" s="151">
        <v>0</v>
      </c>
      <c r="H59" s="151">
        <v>0</v>
      </c>
      <c r="I59" s="151">
        <v>0</v>
      </c>
      <c r="J59" s="151">
        <v>0</v>
      </c>
      <c r="K59" s="151">
        <v>0</v>
      </c>
      <c r="L59" s="151">
        <v>0</v>
      </c>
      <c r="M59" s="151">
        <v>0</v>
      </c>
      <c r="N59" s="151">
        <v>0</v>
      </c>
      <c r="O59" s="151">
        <v>0</v>
      </c>
      <c r="P59" s="151">
        <f t="shared" si="2"/>
        <v>0</v>
      </c>
    </row>
    <row r="60" spans="1:16" x14ac:dyDescent="0.3">
      <c r="A60" s="125">
        <v>58</v>
      </c>
      <c r="B60" s="28" t="s">
        <v>435</v>
      </c>
      <c r="C60" s="28">
        <v>1.88</v>
      </c>
      <c r="D60" s="28">
        <v>58</v>
      </c>
      <c r="E60" s="140">
        <v>7202</v>
      </c>
      <c r="F60" s="151">
        <v>0</v>
      </c>
      <c r="G60" s="151">
        <v>0</v>
      </c>
      <c r="H60" s="151">
        <v>0</v>
      </c>
      <c r="I60" s="151">
        <v>0</v>
      </c>
      <c r="J60" s="151">
        <v>0</v>
      </c>
      <c r="K60" s="151">
        <v>0</v>
      </c>
      <c r="L60" s="151">
        <v>0</v>
      </c>
      <c r="M60" s="151">
        <v>0</v>
      </c>
      <c r="N60" s="151">
        <v>0</v>
      </c>
      <c r="O60" s="151">
        <v>0</v>
      </c>
      <c r="P60" s="151">
        <f t="shared" si="2"/>
        <v>0</v>
      </c>
    </row>
    <row r="61" spans="1:16" x14ac:dyDescent="0.3">
      <c r="A61" s="157">
        <v>59</v>
      </c>
      <c r="B61" s="28" t="s">
        <v>389</v>
      </c>
      <c r="C61" s="28">
        <v>1.63</v>
      </c>
      <c r="D61" s="143">
        <v>59</v>
      </c>
      <c r="E61" s="140">
        <v>30800</v>
      </c>
      <c r="F61" s="151">
        <v>0</v>
      </c>
      <c r="G61" s="151">
        <v>0</v>
      </c>
      <c r="H61" s="151">
        <v>0</v>
      </c>
      <c r="I61" s="151">
        <v>0</v>
      </c>
      <c r="J61" s="151">
        <v>0</v>
      </c>
      <c r="K61" s="151">
        <v>0</v>
      </c>
      <c r="L61" s="151">
        <v>0</v>
      </c>
      <c r="M61" s="151">
        <v>0</v>
      </c>
      <c r="N61" s="151">
        <v>0</v>
      </c>
      <c r="O61" s="151">
        <v>0</v>
      </c>
      <c r="P61" s="151">
        <f t="shared" si="2"/>
        <v>0</v>
      </c>
    </row>
    <row r="62" spans="1:16" ht="15" thickBot="1" x14ac:dyDescent="0.35">
      <c r="A62" s="125">
        <v>60</v>
      </c>
      <c r="B62" s="141" t="s">
        <v>398</v>
      </c>
      <c r="C62" s="141">
        <v>1.51</v>
      </c>
      <c r="D62" s="28">
        <v>60</v>
      </c>
      <c r="E62" s="142">
        <v>10227409.92</v>
      </c>
      <c r="F62" s="151">
        <v>0</v>
      </c>
      <c r="G62" s="151">
        <v>0</v>
      </c>
      <c r="H62" s="151">
        <v>0</v>
      </c>
      <c r="I62" s="151">
        <v>0</v>
      </c>
      <c r="J62" s="151">
        <v>0</v>
      </c>
      <c r="K62" s="151">
        <v>0</v>
      </c>
      <c r="L62" s="151">
        <v>0</v>
      </c>
      <c r="M62" s="151">
        <v>0</v>
      </c>
      <c r="N62" s="151">
        <v>0</v>
      </c>
      <c r="O62" s="151">
        <v>0</v>
      </c>
      <c r="P62" s="151">
        <f t="shared" si="2"/>
        <v>0</v>
      </c>
    </row>
    <row r="63" spans="1:16" x14ac:dyDescent="0.3">
      <c r="A63" s="31" t="s">
        <v>356</v>
      </c>
      <c r="F63" s="151">
        <f t="shared" ref="F63:N63" si="5">SUM(F3:F62)</f>
        <v>153515</v>
      </c>
      <c r="G63" s="151">
        <f t="shared" si="5"/>
        <v>177728.15533980582</v>
      </c>
      <c r="H63" s="151">
        <f t="shared" si="5"/>
        <v>149313.03610142335</v>
      </c>
      <c r="I63" s="151">
        <f t="shared" si="5"/>
        <v>152224.66361680458</v>
      </c>
      <c r="J63" s="151">
        <f t="shared" si="5"/>
        <v>152301.60659515409</v>
      </c>
      <c r="K63" s="151">
        <f t="shared" si="5"/>
        <v>173217.88216583084</v>
      </c>
      <c r="L63" s="151">
        <f t="shared" si="5"/>
        <v>156957.94945062377</v>
      </c>
      <c r="M63" s="151">
        <f t="shared" si="5"/>
        <v>149889.35465859054</v>
      </c>
      <c r="N63" s="151">
        <f t="shared" si="5"/>
        <v>144356.50374666933</v>
      </c>
      <c r="O63" s="151">
        <f>SUM(O3:O62)</f>
        <v>155459.96998858129</v>
      </c>
      <c r="P63" s="151">
        <f>SUM(P3:P62)</f>
        <v>1564964.1216634836</v>
      </c>
    </row>
  </sheetData>
  <autoFilter ref="A2:E2" xr:uid="{9BD0360A-0A96-4468-BBC0-2A6DCE383CF0}">
    <sortState xmlns:xlrd2="http://schemas.microsoft.com/office/spreadsheetml/2017/richdata2" ref="A3:E63">
      <sortCondition descending="1" ref="C2"/>
    </sortState>
  </autoFilter>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7E1CB1-C2D1-4851-B529-C266D1252095}">
  <dimension ref="A1"/>
  <sheetViews>
    <sheetView zoomScale="115" zoomScaleNormal="115" workbookViewId="0">
      <selection activeCell="E52" sqref="E52"/>
    </sheetView>
  </sheetViews>
  <sheetFormatPr defaultRowHeight="14.4" x14ac:dyDescent="0.3"/>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474918-49AE-4355-851E-20CE871BE234}">
  <dimension ref="A1"/>
  <sheetViews>
    <sheetView topLeftCell="A41" zoomScale="70" zoomScaleNormal="70" workbookViewId="0">
      <selection activeCell="E52" sqref="E52"/>
    </sheetView>
  </sheetViews>
  <sheetFormatPr defaultRowHeight="14.4" x14ac:dyDescent="0.3"/>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BB76B1-5815-4F4C-B064-1EE0B9B98F7C}">
  <dimension ref="J32:L38"/>
  <sheetViews>
    <sheetView zoomScale="55" zoomScaleNormal="55" workbookViewId="0">
      <selection activeCell="E52" sqref="E52"/>
    </sheetView>
  </sheetViews>
  <sheetFormatPr defaultRowHeight="14.4" x14ac:dyDescent="0.3"/>
  <cols>
    <col min="10" max="10" width="31.44140625" bestFit="1" customWidth="1"/>
    <col min="11" max="11" width="38.109375" bestFit="1" customWidth="1"/>
    <col min="12" max="12" width="33.6640625" bestFit="1" customWidth="1"/>
    <col min="13" max="13" width="98.109375" customWidth="1"/>
  </cols>
  <sheetData>
    <row r="32" ht="37.200000000000003" customHeight="1" x14ac:dyDescent="0.3"/>
    <row r="33" spans="10:12" ht="15.6" x14ac:dyDescent="0.3">
      <c r="J33" s="70" t="s">
        <v>454</v>
      </c>
      <c r="K33" s="70" t="s">
        <v>455</v>
      </c>
      <c r="L33" s="70" t="s">
        <v>456</v>
      </c>
    </row>
    <row r="34" spans="10:12" ht="15.6" x14ac:dyDescent="0.3">
      <c r="J34" s="71" t="s">
        <v>451</v>
      </c>
      <c r="K34" s="71">
        <f>'Shell(RUL)✅'!D25</f>
        <v>1364812.73</v>
      </c>
      <c r="L34" s="71">
        <f>'Shell(RUL)✅'!D26</f>
        <v>13156599</v>
      </c>
    </row>
    <row r="35" spans="10:12" ht="15.6" x14ac:dyDescent="0.3">
      <c r="J35" s="72" t="s">
        <v>452</v>
      </c>
      <c r="K35" s="72">
        <f>'Interior(RUL)✅'!D30</f>
        <v>67207.5</v>
      </c>
      <c r="L35" s="72">
        <f>'Interior(RUL)✅'!D31</f>
        <v>604947.75</v>
      </c>
    </row>
    <row r="36" spans="10:12" ht="15.6" x14ac:dyDescent="0.3">
      <c r="J36" s="71" t="s">
        <v>453</v>
      </c>
      <c r="K36" s="71">
        <f>'Services(RUL) ✅'!D23</f>
        <v>51085</v>
      </c>
      <c r="L36" s="71">
        <f>'Services(RUL) ✅'!D24</f>
        <v>223654</v>
      </c>
    </row>
    <row r="37" spans="10:12" ht="15.6" x14ac:dyDescent="0.3">
      <c r="J37" s="72" t="s">
        <v>356</v>
      </c>
      <c r="K37" s="72">
        <f>SUM(K34:K36)</f>
        <v>1483105.23</v>
      </c>
      <c r="L37" s="72">
        <f>SUM(L34:L36)</f>
        <v>13985200.75</v>
      </c>
    </row>
    <row r="38" spans="10:12" ht="15.6" x14ac:dyDescent="0.3">
      <c r="J38" s="71" t="s">
        <v>457</v>
      </c>
      <c r="K38" s="71">
        <f>SUM(K37*1.35)</f>
        <v>2002192.0605000001</v>
      </c>
      <c r="L38" s="71">
        <f>SUM(L37*1.35)</f>
        <v>18880021.012500003</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CCA002-A9BF-485A-B330-4C5E2F252991}">
  <dimension ref="A1:Y92"/>
  <sheetViews>
    <sheetView tabSelected="1" zoomScale="40" zoomScaleNormal="40" workbookViewId="0">
      <selection activeCell="E8" sqref="E8"/>
    </sheetView>
  </sheetViews>
  <sheetFormatPr defaultRowHeight="25.8" x14ac:dyDescent="0.3"/>
  <cols>
    <col min="1" max="1" width="20.5546875" style="26" customWidth="1"/>
    <col min="2" max="2" width="25.109375" style="10" bestFit="1" customWidth="1"/>
    <col min="3" max="3" width="37.6640625" style="10" bestFit="1" customWidth="1"/>
    <col min="4" max="4" width="74.33203125" style="10" bestFit="1" customWidth="1"/>
    <col min="5" max="5" width="86.44140625" style="26" customWidth="1"/>
    <col min="6" max="6" width="15.109375" style="8" customWidth="1"/>
    <col min="7" max="7" width="21.88671875" style="8" customWidth="1"/>
    <col min="8" max="8" width="21.5546875" style="8" customWidth="1"/>
    <col min="9" max="9" width="24.109375" style="8" customWidth="1"/>
    <col min="10" max="10" width="47.5546875" style="26" customWidth="1"/>
    <col min="11" max="11" width="19.77734375" style="10" customWidth="1"/>
    <col min="12" max="12" width="21" style="8" customWidth="1"/>
    <col min="13" max="13" width="11.77734375" style="8" customWidth="1"/>
    <col min="14" max="14" width="13.77734375" style="8" bestFit="1" customWidth="1"/>
    <col min="15" max="15" width="29.109375" style="7" customWidth="1"/>
    <col min="16" max="16" width="21.44140625" style="10" customWidth="1"/>
    <col min="17" max="17" width="26" style="10" customWidth="1"/>
    <col min="18" max="18" width="19.33203125" style="8" bestFit="1" customWidth="1"/>
    <col min="19" max="19" width="21.6640625" style="8" customWidth="1"/>
    <col min="20" max="20" width="97.6640625" style="26" customWidth="1"/>
    <col min="21" max="21" width="42.77734375" style="10" customWidth="1"/>
    <col min="22" max="22" width="12.33203125" style="10" bestFit="1" customWidth="1"/>
    <col min="23" max="16384" width="8.88671875" style="10"/>
  </cols>
  <sheetData>
    <row r="1" spans="1:25" s="165" customFormat="1" x14ac:dyDescent="0.3"/>
    <row r="2" spans="1:25" s="15" customFormat="1" ht="51.6" x14ac:dyDescent="0.3">
      <c r="A2" s="11" t="s">
        <v>0</v>
      </c>
      <c r="B2" s="11" t="s">
        <v>1</v>
      </c>
      <c r="C2" s="12" t="s">
        <v>2</v>
      </c>
      <c r="D2" s="12" t="s">
        <v>3</v>
      </c>
      <c r="E2" s="11" t="s">
        <v>240</v>
      </c>
      <c r="F2" s="11" t="s">
        <v>4</v>
      </c>
      <c r="G2" s="11" t="s">
        <v>5</v>
      </c>
      <c r="H2" s="11" t="s">
        <v>173</v>
      </c>
      <c r="I2" s="11" t="s">
        <v>6</v>
      </c>
      <c r="J2" s="11" t="s">
        <v>7</v>
      </c>
      <c r="K2" s="11" t="s">
        <v>8</v>
      </c>
      <c r="L2" s="11" t="s">
        <v>176</v>
      </c>
      <c r="M2" s="11" t="s">
        <v>9</v>
      </c>
      <c r="N2" s="11" t="s">
        <v>10</v>
      </c>
      <c r="O2" s="13" t="s">
        <v>174</v>
      </c>
      <c r="P2" s="11" t="s">
        <v>11</v>
      </c>
      <c r="Q2" s="11" t="s">
        <v>175</v>
      </c>
      <c r="R2" s="11" t="s">
        <v>12</v>
      </c>
      <c r="S2" s="11" t="s">
        <v>195</v>
      </c>
      <c r="T2" s="11" t="s">
        <v>230</v>
      </c>
      <c r="U2" s="14"/>
      <c r="V2" s="14"/>
      <c r="W2" s="14"/>
      <c r="X2" s="14"/>
      <c r="Y2" s="14"/>
    </row>
    <row r="3" spans="1:25" customFormat="1" ht="14.4" x14ac:dyDescent="0.3"/>
    <row r="4" spans="1:25" ht="114" customHeight="1" x14ac:dyDescent="0.3">
      <c r="A4" s="164" t="s">
        <v>159</v>
      </c>
      <c r="B4" s="164" t="s">
        <v>151</v>
      </c>
      <c r="C4" s="164" t="s">
        <v>20</v>
      </c>
      <c r="D4" s="16" t="s">
        <v>13</v>
      </c>
      <c r="E4" s="18" t="s">
        <v>241</v>
      </c>
      <c r="F4" s="2">
        <v>1967</v>
      </c>
      <c r="G4" s="3">
        <v>100</v>
      </c>
      <c r="H4" s="2">
        <f>(5-S4)/(5-1)*G4</f>
        <v>100</v>
      </c>
      <c r="I4" s="2">
        <f>(G4-H4)</f>
        <v>0</v>
      </c>
      <c r="J4" s="18" t="s">
        <v>187</v>
      </c>
      <c r="K4" s="18" t="s">
        <v>14</v>
      </c>
      <c r="L4" s="2">
        <v>6542</v>
      </c>
      <c r="M4" s="2" t="s">
        <v>25</v>
      </c>
      <c r="N4" s="2">
        <v>200</v>
      </c>
      <c r="O4" s="16" t="s">
        <v>177</v>
      </c>
      <c r="P4" s="18">
        <f>L4*N4</f>
        <v>1308400</v>
      </c>
      <c r="Q4" s="17"/>
      <c r="R4" s="2" t="s">
        <v>340</v>
      </c>
      <c r="S4" s="19">
        <v>1</v>
      </c>
      <c r="T4" s="18" t="s">
        <v>305</v>
      </c>
      <c r="U4" s="7"/>
      <c r="V4" s="7"/>
      <c r="W4" s="7"/>
      <c r="X4" s="7"/>
      <c r="Y4" s="7"/>
    </row>
    <row r="5" spans="1:25" ht="114" customHeight="1" x14ac:dyDescent="0.3">
      <c r="A5" s="164"/>
      <c r="B5" s="164"/>
      <c r="C5" s="164"/>
      <c r="D5" s="16" t="s">
        <v>15</v>
      </c>
      <c r="E5" s="18" t="s">
        <v>241</v>
      </c>
      <c r="F5" s="2">
        <v>1967</v>
      </c>
      <c r="G5" s="3">
        <v>100</v>
      </c>
      <c r="H5" s="2">
        <f t="shared" ref="H5:H62" si="0">(5-S5)/(5-1)*G5</f>
        <v>100</v>
      </c>
      <c r="I5" s="2">
        <f t="shared" ref="I5:I42" si="1">(G5-H5)</f>
        <v>0</v>
      </c>
      <c r="J5" s="18" t="s">
        <v>188</v>
      </c>
      <c r="K5" s="18" t="s">
        <v>16</v>
      </c>
      <c r="L5" s="2">
        <v>1492</v>
      </c>
      <c r="M5" s="2" t="s">
        <v>25</v>
      </c>
      <c r="N5" s="2">
        <v>35</v>
      </c>
      <c r="O5" s="16" t="s">
        <v>178</v>
      </c>
      <c r="P5" s="18">
        <f t="shared" ref="P5:P42" si="2">L5*N5</f>
        <v>52220</v>
      </c>
      <c r="Q5" s="17"/>
      <c r="R5" s="2" t="s">
        <v>340</v>
      </c>
      <c r="S5" s="19">
        <v>1</v>
      </c>
      <c r="T5" s="18" t="s">
        <v>346</v>
      </c>
      <c r="U5" s="7"/>
      <c r="V5" s="7"/>
      <c r="W5" s="7"/>
      <c r="X5" s="7"/>
      <c r="Y5" s="7"/>
    </row>
    <row r="6" spans="1:25" ht="114" customHeight="1" x14ac:dyDescent="0.3">
      <c r="A6" s="164"/>
      <c r="B6" s="164"/>
      <c r="C6" s="164"/>
      <c r="D6" s="16" t="s">
        <v>17</v>
      </c>
      <c r="E6" s="18" t="s">
        <v>242</v>
      </c>
      <c r="F6" s="2">
        <v>1967</v>
      </c>
      <c r="G6" s="2">
        <v>100</v>
      </c>
      <c r="H6" s="2">
        <f t="shared" si="0"/>
        <v>25</v>
      </c>
      <c r="I6" s="2">
        <f t="shared" si="1"/>
        <v>75</v>
      </c>
      <c r="J6" s="20" t="s">
        <v>18</v>
      </c>
      <c r="K6" s="18" t="s">
        <v>19</v>
      </c>
      <c r="L6" s="2">
        <v>1</v>
      </c>
      <c r="M6" s="2" t="s">
        <v>52</v>
      </c>
      <c r="N6" s="2">
        <v>10000</v>
      </c>
      <c r="O6" s="18" t="s">
        <v>306</v>
      </c>
      <c r="P6" s="18">
        <f t="shared" si="2"/>
        <v>10000</v>
      </c>
      <c r="Q6" s="17"/>
      <c r="R6" s="2" t="s">
        <v>341</v>
      </c>
      <c r="S6" s="19">
        <v>4</v>
      </c>
      <c r="T6" s="18" t="s">
        <v>368</v>
      </c>
      <c r="U6" s="7"/>
      <c r="V6" s="7"/>
      <c r="W6" s="7"/>
      <c r="X6" s="7"/>
      <c r="Y6" s="7"/>
    </row>
    <row r="7" spans="1:25" ht="114" customHeight="1" x14ac:dyDescent="0.3">
      <c r="A7" s="164"/>
      <c r="B7" s="164"/>
      <c r="C7" s="164"/>
      <c r="D7" s="21" t="s">
        <v>152</v>
      </c>
      <c r="E7" s="18" t="s">
        <v>243</v>
      </c>
      <c r="F7" s="2">
        <v>1967</v>
      </c>
      <c r="G7" s="2">
        <v>100</v>
      </c>
      <c r="H7" s="2">
        <f t="shared" si="0"/>
        <v>25</v>
      </c>
      <c r="I7" s="2">
        <f t="shared" si="1"/>
        <v>75</v>
      </c>
      <c r="J7" s="18" t="s">
        <v>187</v>
      </c>
      <c r="K7" s="21" t="s">
        <v>21</v>
      </c>
      <c r="L7" s="2">
        <v>5020</v>
      </c>
      <c r="M7" s="2" t="s">
        <v>25</v>
      </c>
      <c r="N7" s="4">
        <v>12</v>
      </c>
      <c r="O7" s="16" t="s">
        <v>179</v>
      </c>
      <c r="P7" s="18">
        <f t="shared" si="2"/>
        <v>60240</v>
      </c>
      <c r="Q7" s="17"/>
      <c r="R7" s="2" t="s">
        <v>341</v>
      </c>
      <c r="S7" s="19">
        <v>4</v>
      </c>
      <c r="T7" s="18" t="s">
        <v>382</v>
      </c>
      <c r="U7" s="7"/>
      <c r="V7" s="7"/>
      <c r="W7" s="7"/>
      <c r="X7" s="7"/>
      <c r="Y7" s="7"/>
    </row>
    <row r="8" spans="1:25" ht="114" customHeight="1" x14ac:dyDescent="0.3">
      <c r="A8" s="164"/>
      <c r="B8" s="164"/>
      <c r="C8" s="164" t="s">
        <v>153</v>
      </c>
      <c r="D8" s="16" t="s">
        <v>22</v>
      </c>
      <c r="E8" s="18" t="s">
        <v>244</v>
      </c>
      <c r="F8" s="1">
        <v>2003</v>
      </c>
      <c r="G8" s="2">
        <v>60</v>
      </c>
      <c r="H8" s="2">
        <f t="shared" si="0"/>
        <v>15</v>
      </c>
      <c r="I8" s="2">
        <f t="shared" si="1"/>
        <v>45</v>
      </c>
      <c r="J8" s="20" t="s">
        <v>23</v>
      </c>
      <c r="K8" s="18" t="s">
        <v>24</v>
      </c>
      <c r="L8" s="2">
        <v>58968</v>
      </c>
      <c r="M8" s="2" t="s">
        <v>25</v>
      </c>
      <c r="N8" s="4">
        <v>8</v>
      </c>
      <c r="O8" s="16" t="s">
        <v>180</v>
      </c>
      <c r="P8" s="18">
        <f t="shared" si="2"/>
        <v>471744</v>
      </c>
      <c r="Q8" s="17"/>
      <c r="R8" s="2" t="s">
        <v>341</v>
      </c>
      <c r="S8" s="19">
        <v>4</v>
      </c>
      <c r="T8" s="18" t="s">
        <v>284</v>
      </c>
      <c r="U8" s="7"/>
      <c r="V8" s="7"/>
      <c r="W8" s="7"/>
      <c r="X8" s="7"/>
      <c r="Y8" s="7"/>
    </row>
    <row r="9" spans="1:25" ht="114" customHeight="1" x14ac:dyDescent="0.3">
      <c r="A9" s="164"/>
      <c r="B9" s="164"/>
      <c r="C9" s="164"/>
      <c r="D9" s="16" t="s">
        <v>26</v>
      </c>
      <c r="E9" s="18" t="s">
        <v>245</v>
      </c>
      <c r="F9" s="1">
        <v>2003</v>
      </c>
      <c r="G9" s="2">
        <v>100</v>
      </c>
      <c r="H9" s="2">
        <f t="shared" si="0"/>
        <v>50</v>
      </c>
      <c r="I9" s="2">
        <f t="shared" si="1"/>
        <v>50</v>
      </c>
      <c r="J9" s="20" t="s">
        <v>27</v>
      </c>
      <c r="K9" s="18" t="s">
        <v>28</v>
      </c>
      <c r="L9" s="2">
        <v>1</v>
      </c>
      <c r="M9" s="2" t="s">
        <v>29</v>
      </c>
      <c r="N9" s="4">
        <v>30800</v>
      </c>
      <c r="O9" s="16" t="s">
        <v>223</v>
      </c>
      <c r="P9" s="18">
        <f t="shared" si="2"/>
        <v>30800</v>
      </c>
      <c r="Q9" s="17"/>
      <c r="R9" s="2" t="s">
        <v>342</v>
      </c>
      <c r="S9" s="19">
        <v>3</v>
      </c>
      <c r="T9" s="18" t="s">
        <v>285</v>
      </c>
      <c r="U9" s="7"/>
      <c r="V9" s="7"/>
      <c r="W9" s="7"/>
      <c r="X9" s="7"/>
      <c r="Y9" s="7"/>
    </row>
    <row r="10" spans="1:25" ht="114" customHeight="1" x14ac:dyDescent="0.3">
      <c r="A10" s="164"/>
      <c r="B10" s="164" t="s">
        <v>30</v>
      </c>
      <c r="C10" s="164" t="s">
        <v>154</v>
      </c>
      <c r="D10" s="16" t="s">
        <v>31</v>
      </c>
      <c r="E10" s="18" t="s">
        <v>348</v>
      </c>
      <c r="F10" s="2">
        <v>1967</v>
      </c>
      <c r="G10" s="3">
        <v>100</v>
      </c>
      <c r="H10" s="2">
        <f t="shared" si="0"/>
        <v>25</v>
      </c>
      <c r="I10" s="2">
        <f t="shared" si="1"/>
        <v>75</v>
      </c>
      <c r="J10" s="20" t="s">
        <v>32</v>
      </c>
      <c r="K10" s="18" t="s">
        <v>24</v>
      </c>
      <c r="L10" s="2">
        <v>1345.49</v>
      </c>
      <c r="M10" s="2" t="s">
        <v>25</v>
      </c>
      <c r="N10" s="4">
        <v>100</v>
      </c>
      <c r="O10" s="16" t="s">
        <v>181</v>
      </c>
      <c r="P10" s="18">
        <f t="shared" si="2"/>
        <v>134549</v>
      </c>
      <c r="Q10" s="18"/>
      <c r="R10" s="2" t="s">
        <v>341</v>
      </c>
      <c r="S10" s="19">
        <v>4</v>
      </c>
      <c r="T10" s="18" t="s">
        <v>286</v>
      </c>
      <c r="U10" s="7"/>
      <c r="V10" s="7"/>
      <c r="W10" s="7"/>
      <c r="X10" s="7"/>
      <c r="Y10" s="7"/>
    </row>
    <row r="11" spans="1:25" ht="114" customHeight="1" x14ac:dyDescent="0.3">
      <c r="A11" s="164"/>
      <c r="B11" s="164"/>
      <c r="C11" s="164"/>
      <c r="D11" s="16" t="s">
        <v>33</v>
      </c>
      <c r="E11" s="18" t="s">
        <v>246</v>
      </c>
      <c r="F11" s="2">
        <v>2015</v>
      </c>
      <c r="G11" s="3">
        <v>15</v>
      </c>
      <c r="H11" s="2">
        <f t="shared" si="0"/>
        <v>7.5</v>
      </c>
      <c r="I11" s="2">
        <f t="shared" si="1"/>
        <v>7.5</v>
      </c>
      <c r="J11" s="20" t="s">
        <v>34</v>
      </c>
      <c r="K11" s="18" t="s">
        <v>35</v>
      </c>
      <c r="L11" s="2">
        <v>115</v>
      </c>
      <c r="M11" s="2" t="s">
        <v>52</v>
      </c>
      <c r="N11" s="2">
        <v>21.86</v>
      </c>
      <c r="O11" s="18" t="s">
        <v>307</v>
      </c>
      <c r="P11" s="18">
        <f t="shared" si="2"/>
        <v>2513.9</v>
      </c>
      <c r="Q11" s="17"/>
      <c r="R11" s="2" t="s">
        <v>342</v>
      </c>
      <c r="S11" s="19">
        <v>3</v>
      </c>
      <c r="T11" s="18" t="s">
        <v>287</v>
      </c>
      <c r="U11" s="7"/>
      <c r="V11" s="7"/>
      <c r="W11" s="7"/>
      <c r="X11" s="7"/>
      <c r="Y11" s="7"/>
    </row>
    <row r="12" spans="1:25" ht="114" customHeight="1" x14ac:dyDescent="0.3">
      <c r="A12" s="164"/>
      <c r="B12" s="164"/>
      <c r="C12" s="164"/>
      <c r="D12" s="16" t="s">
        <v>36</v>
      </c>
      <c r="E12" s="18" t="s">
        <v>247</v>
      </c>
      <c r="F12" s="2">
        <v>2015</v>
      </c>
      <c r="G12" s="3">
        <v>20</v>
      </c>
      <c r="H12" s="2">
        <f t="shared" si="0"/>
        <v>0</v>
      </c>
      <c r="I12" s="2">
        <f t="shared" si="1"/>
        <v>20</v>
      </c>
      <c r="J12" s="20" t="s">
        <v>37</v>
      </c>
      <c r="K12" s="18" t="s">
        <v>38</v>
      </c>
      <c r="L12" s="2">
        <v>115</v>
      </c>
      <c r="M12" s="2" t="s">
        <v>52</v>
      </c>
      <c r="N12" s="2">
        <v>11.08</v>
      </c>
      <c r="O12" s="18" t="s">
        <v>308</v>
      </c>
      <c r="P12" s="18">
        <f t="shared" si="2"/>
        <v>1274.2</v>
      </c>
      <c r="Q12" s="17"/>
      <c r="R12" s="2" t="s">
        <v>343</v>
      </c>
      <c r="S12" s="19">
        <v>5</v>
      </c>
      <c r="T12" s="18" t="s">
        <v>288</v>
      </c>
      <c r="U12" s="7"/>
      <c r="V12" s="7"/>
      <c r="W12" s="7"/>
      <c r="X12" s="7"/>
      <c r="Y12" s="7"/>
    </row>
    <row r="13" spans="1:25" ht="114" customHeight="1" x14ac:dyDescent="0.3">
      <c r="A13" s="164"/>
      <c r="B13" s="164"/>
      <c r="C13" s="164" t="s">
        <v>155</v>
      </c>
      <c r="D13" s="16" t="s">
        <v>39</v>
      </c>
      <c r="E13" s="18" t="s">
        <v>248</v>
      </c>
      <c r="F13" s="2">
        <v>2012</v>
      </c>
      <c r="G13" s="3">
        <v>35</v>
      </c>
      <c r="H13" s="2">
        <f t="shared" si="0"/>
        <v>0</v>
      </c>
      <c r="I13" s="2">
        <f t="shared" si="1"/>
        <v>35</v>
      </c>
      <c r="J13" s="20" t="s">
        <v>40</v>
      </c>
      <c r="K13" s="18" t="s">
        <v>38</v>
      </c>
      <c r="L13" s="2">
        <v>150</v>
      </c>
      <c r="M13" s="3" t="s">
        <v>29</v>
      </c>
      <c r="N13" s="1">
        <v>150</v>
      </c>
      <c r="O13" s="16" t="s">
        <v>182</v>
      </c>
      <c r="P13" s="18">
        <f t="shared" si="2"/>
        <v>22500</v>
      </c>
      <c r="Q13" s="17"/>
      <c r="R13" s="2" t="s">
        <v>343</v>
      </c>
      <c r="S13" s="19">
        <v>5</v>
      </c>
      <c r="T13" s="18" t="s">
        <v>289</v>
      </c>
      <c r="U13" s="7"/>
      <c r="V13" s="7"/>
      <c r="W13" s="7"/>
      <c r="X13" s="7"/>
      <c r="Y13" s="7"/>
    </row>
    <row r="14" spans="1:25" ht="114" customHeight="1" x14ac:dyDescent="0.3">
      <c r="A14" s="164"/>
      <c r="B14" s="164"/>
      <c r="C14" s="164"/>
      <c r="D14" s="16" t="s">
        <v>41</v>
      </c>
      <c r="E14" s="18" t="s">
        <v>347</v>
      </c>
      <c r="F14" s="2">
        <v>1967</v>
      </c>
      <c r="G14" s="3">
        <v>75</v>
      </c>
      <c r="H14" s="2">
        <f t="shared" si="0"/>
        <v>18.75</v>
      </c>
      <c r="I14" s="2">
        <f t="shared" si="1"/>
        <v>56.25</v>
      </c>
      <c r="J14" s="20" t="s">
        <v>42</v>
      </c>
      <c r="K14" s="16" t="s">
        <v>43</v>
      </c>
      <c r="L14" s="2">
        <v>14800</v>
      </c>
      <c r="M14" s="3" t="s">
        <v>52</v>
      </c>
      <c r="N14" s="2">
        <v>37.299999999999997</v>
      </c>
      <c r="O14" s="18" t="s">
        <v>309</v>
      </c>
      <c r="P14" s="18">
        <f t="shared" si="2"/>
        <v>552040</v>
      </c>
      <c r="Q14" s="17"/>
      <c r="R14" s="2" t="s">
        <v>341</v>
      </c>
      <c r="S14" s="19">
        <v>4</v>
      </c>
      <c r="T14" s="18" t="s">
        <v>290</v>
      </c>
      <c r="U14" s="7"/>
      <c r="V14" s="7"/>
      <c r="W14" s="7"/>
      <c r="X14" s="7"/>
      <c r="Y14" s="7"/>
    </row>
    <row r="15" spans="1:25" ht="114" customHeight="1" x14ac:dyDescent="0.3">
      <c r="A15" s="164"/>
      <c r="B15" s="164"/>
      <c r="C15" s="164" t="s">
        <v>156</v>
      </c>
      <c r="D15" s="16" t="s">
        <v>44</v>
      </c>
      <c r="E15" s="18" t="s">
        <v>249</v>
      </c>
      <c r="F15" s="2">
        <v>2010</v>
      </c>
      <c r="G15" s="3">
        <v>25</v>
      </c>
      <c r="H15" s="2">
        <f t="shared" si="0"/>
        <v>12.5</v>
      </c>
      <c r="I15" s="2">
        <f t="shared" si="1"/>
        <v>12.5</v>
      </c>
      <c r="J15" s="20" t="s">
        <v>45</v>
      </c>
      <c r="K15" s="18" t="s">
        <v>38</v>
      </c>
      <c r="L15" s="2">
        <v>1</v>
      </c>
      <c r="M15" s="3" t="s">
        <v>29</v>
      </c>
      <c r="N15" s="2">
        <v>1560</v>
      </c>
      <c r="O15" s="18" t="s">
        <v>310</v>
      </c>
      <c r="P15" s="18">
        <f t="shared" si="2"/>
        <v>1560</v>
      </c>
      <c r="Q15" s="17"/>
      <c r="R15" s="2" t="s">
        <v>342</v>
      </c>
      <c r="S15" s="19">
        <v>3</v>
      </c>
      <c r="T15" s="18" t="s">
        <v>291</v>
      </c>
      <c r="U15" s="7"/>
      <c r="V15" s="7"/>
      <c r="W15" s="7"/>
      <c r="X15" s="7"/>
      <c r="Y15" s="7"/>
    </row>
    <row r="16" spans="1:25" ht="114" customHeight="1" x14ac:dyDescent="0.3">
      <c r="A16" s="164"/>
      <c r="B16" s="164"/>
      <c r="C16" s="164"/>
      <c r="D16" s="16" t="s">
        <v>46</v>
      </c>
      <c r="E16" s="18" t="s">
        <v>250</v>
      </c>
      <c r="F16" s="2">
        <v>2014</v>
      </c>
      <c r="G16" s="3">
        <v>30</v>
      </c>
      <c r="H16" s="2">
        <f t="shared" si="0"/>
        <v>7.5</v>
      </c>
      <c r="I16" s="2">
        <f t="shared" si="1"/>
        <v>22.5</v>
      </c>
      <c r="J16" s="20" t="s">
        <v>47</v>
      </c>
      <c r="K16" s="18" t="s">
        <v>16</v>
      </c>
      <c r="L16" s="2">
        <v>125</v>
      </c>
      <c r="M16" s="2" t="s">
        <v>29</v>
      </c>
      <c r="N16" s="2">
        <v>1100</v>
      </c>
      <c r="O16" s="16" t="s">
        <v>228</v>
      </c>
      <c r="P16" s="18">
        <f t="shared" si="2"/>
        <v>137500</v>
      </c>
      <c r="Q16" s="17"/>
      <c r="R16" s="2" t="s">
        <v>341</v>
      </c>
      <c r="S16" s="19">
        <v>4</v>
      </c>
      <c r="T16" s="18" t="s">
        <v>292</v>
      </c>
      <c r="U16" s="7"/>
      <c r="V16" s="7"/>
      <c r="W16" s="7"/>
      <c r="X16" s="7"/>
      <c r="Y16" s="7"/>
    </row>
    <row r="17" spans="1:25" ht="114" customHeight="1" x14ac:dyDescent="0.3">
      <c r="A17" s="164"/>
      <c r="B17" s="164" t="s">
        <v>48</v>
      </c>
      <c r="C17" s="164" t="s">
        <v>157</v>
      </c>
      <c r="D17" s="16" t="s">
        <v>49</v>
      </c>
      <c r="E17" s="18" t="s">
        <v>251</v>
      </c>
      <c r="F17" s="2">
        <v>2016</v>
      </c>
      <c r="G17" s="2">
        <v>50</v>
      </c>
      <c r="H17" s="2">
        <f t="shared" si="0"/>
        <v>25</v>
      </c>
      <c r="I17" s="2">
        <f t="shared" si="1"/>
        <v>25</v>
      </c>
      <c r="J17" s="18" t="s">
        <v>189</v>
      </c>
      <c r="K17" s="18" t="s">
        <v>24</v>
      </c>
      <c r="L17" s="2">
        <v>58968</v>
      </c>
      <c r="M17" s="2" t="s">
        <v>25</v>
      </c>
      <c r="N17" s="2">
        <v>173.44</v>
      </c>
      <c r="O17" s="18" t="s">
        <v>311</v>
      </c>
      <c r="P17" s="18">
        <f t="shared" si="2"/>
        <v>10227409.92</v>
      </c>
      <c r="Q17" s="17"/>
      <c r="R17" s="2" t="s">
        <v>342</v>
      </c>
      <c r="S17" s="19">
        <v>3</v>
      </c>
      <c r="T17" s="18" t="s">
        <v>293</v>
      </c>
      <c r="U17" s="7"/>
      <c r="V17" s="7"/>
      <c r="W17" s="7"/>
      <c r="X17" s="7"/>
      <c r="Y17" s="7"/>
    </row>
    <row r="18" spans="1:25" ht="114" customHeight="1" x14ac:dyDescent="0.3">
      <c r="A18" s="164"/>
      <c r="B18" s="164"/>
      <c r="C18" s="164"/>
      <c r="D18" s="16" t="s">
        <v>50</v>
      </c>
      <c r="E18" s="18" t="s">
        <v>252</v>
      </c>
      <c r="F18" s="2">
        <v>2003</v>
      </c>
      <c r="G18" s="2">
        <v>50</v>
      </c>
      <c r="H18" s="2">
        <f t="shared" si="0"/>
        <v>37.5</v>
      </c>
      <c r="I18" s="2">
        <f t="shared" si="1"/>
        <v>12.5</v>
      </c>
      <c r="J18" s="20" t="s">
        <v>51</v>
      </c>
      <c r="K18" s="18" t="s">
        <v>196</v>
      </c>
      <c r="L18" s="2">
        <v>16576</v>
      </c>
      <c r="M18" s="2" t="s">
        <v>25</v>
      </c>
      <c r="N18" s="2">
        <v>0.55000000000000004</v>
      </c>
      <c r="O18" s="16" t="s">
        <v>228</v>
      </c>
      <c r="P18" s="18">
        <f t="shared" si="2"/>
        <v>9116.8000000000011</v>
      </c>
      <c r="Q18" s="17"/>
      <c r="R18" s="2" t="s">
        <v>345</v>
      </c>
      <c r="S18" s="19">
        <v>2</v>
      </c>
      <c r="T18" s="18" t="s">
        <v>357</v>
      </c>
      <c r="U18" s="7"/>
      <c r="V18" s="7"/>
      <c r="W18" s="7"/>
      <c r="X18" s="7"/>
      <c r="Y18" s="7"/>
    </row>
    <row r="19" spans="1:25" ht="114" customHeight="1" x14ac:dyDescent="0.3">
      <c r="A19" s="164"/>
      <c r="B19" s="164"/>
      <c r="C19" s="164"/>
      <c r="D19" s="16" t="s">
        <v>53</v>
      </c>
      <c r="E19" s="18" t="s">
        <v>253</v>
      </c>
      <c r="F19" s="2">
        <v>2003</v>
      </c>
      <c r="G19" s="3">
        <v>20</v>
      </c>
      <c r="H19" s="2">
        <f t="shared" si="0"/>
        <v>10</v>
      </c>
      <c r="I19" s="2">
        <f t="shared" si="1"/>
        <v>10</v>
      </c>
      <c r="J19" s="20" t="s">
        <v>54</v>
      </c>
      <c r="K19" s="18" t="s">
        <v>38</v>
      </c>
      <c r="L19" s="2">
        <v>523</v>
      </c>
      <c r="M19" s="3" t="s">
        <v>52</v>
      </c>
      <c r="N19" s="2">
        <v>3.21</v>
      </c>
      <c r="O19" s="18" t="s">
        <v>312</v>
      </c>
      <c r="P19" s="18">
        <f t="shared" si="2"/>
        <v>1678.83</v>
      </c>
      <c r="Q19" s="17"/>
      <c r="R19" s="2" t="s">
        <v>342</v>
      </c>
      <c r="S19" s="19">
        <v>3</v>
      </c>
      <c r="T19" s="18" t="s">
        <v>364</v>
      </c>
      <c r="U19" s="7"/>
      <c r="V19" s="7"/>
      <c r="W19" s="7"/>
      <c r="X19" s="7"/>
      <c r="Y19" s="7"/>
    </row>
    <row r="20" spans="1:25" ht="114" customHeight="1" x14ac:dyDescent="0.3">
      <c r="A20" s="164"/>
      <c r="B20" s="164"/>
      <c r="C20" s="164" t="s">
        <v>158</v>
      </c>
      <c r="D20" s="16" t="s">
        <v>55</v>
      </c>
      <c r="E20" s="22" t="s">
        <v>254</v>
      </c>
      <c r="F20" s="2">
        <v>2003</v>
      </c>
      <c r="G20" s="2">
        <v>75</v>
      </c>
      <c r="H20" s="2">
        <f t="shared" si="0"/>
        <v>18.75</v>
      </c>
      <c r="I20" s="2">
        <f t="shared" si="1"/>
        <v>56.25</v>
      </c>
      <c r="J20" s="20" t="s">
        <v>56</v>
      </c>
      <c r="K20" s="23" t="s">
        <v>57</v>
      </c>
      <c r="L20" s="2">
        <v>1147</v>
      </c>
      <c r="M20" s="2" t="s">
        <v>25</v>
      </c>
      <c r="N20" s="2">
        <v>61</v>
      </c>
      <c r="O20" s="18" t="s">
        <v>313</v>
      </c>
      <c r="P20" s="18">
        <f t="shared" si="2"/>
        <v>69967</v>
      </c>
      <c r="Q20" s="17"/>
      <c r="R20" s="2" t="s">
        <v>341</v>
      </c>
      <c r="S20" s="19">
        <v>4</v>
      </c>
      <c r="T20" s="18" t="s">
        <v>365</v>
      </c>
      <c r="U20" s="7"/>
      <c r="V20" s="7"/>
      <c r="W20" s="7"/>
      <c r="X20" s="7"/>
      <c r="Y20" s="7"/>
    </row>
    <row r="21" spans="1:25" ht="114" customHeight="1" x14ac:dyDescent="0.3">
      <c r="A21" s="164"/>
      <c r="B21" s="164"/>
      <c r="C21" s="164"/>
      <c r="D21" s="16" t="s">
        <v>58</v>
      </c>
      <c r="E21" s="18" t="s">
        <v>255</v>
      </c>
      <c r="F21" s="2">
        <v>2003</v>
      </c>
      <c r="G21" s="2">
        <v>75</v>
      </c>
      <c r="H21" s="2">
        <f t="shared" si="0"/>
        <v>0</v>
      </c>
      <c r="I21" s="2">
        <f t="shared" si="1"/>
        <v>75</v>
      </c>
      <c r="J21" s="20" t="s">
        <v>59</v>
      </c>
      <c r="K21" s="18" t="s">
        <v>38</v>
      </c>
      <c r="L21" s="2">
        <v>20</v>
      </c>
      <c r="M21" s="2" t="s">
        <v>29</v>
      </c>
      <c r="N21" s="2">
        <v>1123</v>
      </c>
      <c r="O21" s="18" t="s">
        <v>314</v>
      </c>
      <c r="P21" s="18">
        <f t="shared" si="2"/>
        <v>22460</v>
      </c>
      <c r="Q21" s="17"/>
      <c r="R21" s="2" t="s">
        <v>343</v>
      </c>
      <c r="S21" s="19">
        <v>5</v>
      </c>
      <c r="T21" s="18" t="s">
        <v>366</v>
      </c>
      <c r="U21" s="7"/>
      <c r="V21" s="7"/>
      <c r="W21" s="7"/>
      <c r="X21" s="7"/>
      <c r="Y21" s="7"/>
    </row>
    <row r="22" spans="1:25" ht="114" customHeight="1" x14ac:dyDescent="0.3">
      <c r="A22" s="164"/>
      <c r="B22" s="164"/>
      <c r="C22" s="164"/>
      <c r="D22" s="16" t="s">
        <v>60</v>
      </c>
      <c r="E22" s="18" t="s">
        <v>256</v>
      </c>
      <c r="F22" s="2">
        <v>2003</v>
      </c>
      <c r="G22" s="2">
        <v>20</v>
      </c>
      <c r="H22" s="2">
        <f t="shared" si="0"/>
        <v>5</v>
      </c>
      <c r="I22" s="2">
        <f t="shared" si="1"/>
        <v>15</v>
      </c>
      <c r="J22" s="20" t="s">
        <v>61</v>
      </c>
      <c r="K22" s="18" t="s">
        <v>38</v>
      </c>
      <c r="L22" s="2">
        <v>9</v>
      </c>
      <c r="M22" s="2" t="s">
        <v>29</v>
      </c>
      <c r="N22" s="2">
        <v>4514</v>
      </c>
      <c r="O22" s="18" t="s">
        <v>315</v>
      </c>
      <c r="P22" s="18">
        <f t="shared" si="2"/>
        <v>40626</v>
      </c>
      <c r="Q22" s="17"/>
      <c r="R22" s="2" t="s">
        <v>341</v>
      </c>
      <c r="S22" s="19">
        <v>4</v>
      </c>
      <c r="T22" s="18" t="s">
        <v>367</v>
      </c>
      <c r="U22" s="7"/>
      <c r="V22" s="7"/>
      <c r="W22" s="7"/>
      <c r="X22" s="7"/>
      <c r="Y22" s="7"/>
    </row>
    <row r="23" spans="1:25" customFormat="1" ht="39" customHeight="1" x14ac:dyDescent="0.3"/>
    <row r="24" spans="1:25" ht="114" customHeight="1" x14ac:dyDescent="0.3">
      <c r="A24" s="164" t="s">
        <v>62</v>
      </c>
      <c r="B24" s="164" t="s">
        <v>63</v>
      </c>
      <c r="C24" s="164" t="s">
        <v>160</v>
      </c>
      <c r="D24" s="16" t="s">
        <v>64</v>
      </c>
      <c r="E24" s="18" t="s">
        <v>257</v>
      </c>
      <c r="F24" s="2">
        <v>2014</v>
      </c>
      <c r="G24" s="2">
        <v>14</v>
      </c>
      <c r="H24" s="2">
        <f t="shared" si="0"/>
        <v>3.5</v>
      </c>
      <c r="I24" s="2">
        <f t="shared" si="1"/>
        <v>10.5</v>
      </c>
      <c r="J24" s="18" t="s">
        <v>65</v>
      </c>
      <c r="K24" s="18" t="s">
        <v>66</v>
      </c>
      <c r="L24" s="2">
        <v>27168</v>
      </c>
      <c r="M24" s="2" t="s">
        <v>25</v>
      </c>
      <c r="N24" s="2">
        <v>10.84</v>
      </c>
      <c r="O24" s="18" t="s">
        <v>316</v>
      </c>
      <c r="P24" s="18">
        <f t="shared" si="2"/>
        <v>294501.12</v>
      </c>
      <c r="Q24" s="17"/>
      <c r="R24" s="2" t="s">
        <v>341</v>
      </c>
      <c r="S24" s="19">
        <v>4</v>
      </c>
      <c r="T24" s="18" t="s">
        <v>294</v>
      </c>
      <c r="U24" s="7"/>
      <c r="V24" s="7"/>
      <c r="W24" s="7"/>
      <c r="X24" s="7"/>
      <c r="Y24" s="7"/>
    </row>
    <row r="25" spans="1:25" ht="114" customHeight="1" x14ac:dyDescent="0.3">
      <c r="A25" s="164"/>
      <c r="B25" s="164"/>
      <c r="C25" s="164"/>
      <c r="D25" s="16" t="s">
        <v>67</v>
      </c>
      <c r="E25" s="18" t="s">
        <v>258</v>
      </c>
      <c r="F25" s="2">
        <v>1990</v>
      </c>
      <c r="G25" s="2">
        <v>40</v>
      </c>
      <c r="H25" s="2">
        <f t="shared" si="0"/>
        <v>0</v>
      </c>
      <c r="I25" s="2">
        <f t="shared" si="1"/>
        <v>40</v>
      </c>
      <c r="J25" s="18" t="s">
        <v>186</v>
      </c>
      <c r="K25" s="18" t="s">
        <v>69</v>
      </c>
      <c r="L25" s="2">
        <v>60</v>
      </c>
      <c r="M25" s="2" t="s">
        <v>29</v>
      </c>
      <c r="N25" s="2">
        <v>59.15</v>
      </c>
      <c r="O25" s="18" t="s">
        <v>317</v>
      </c>
      <c r="P25" s="18">
        <f t="shared" si="2"/>
        <v>3549</v>
      </c>
      <c r="Q25" s="17"/>
      <c r="R25" s="2" t="s">
        <v>344</v>
      </c>
      <c r="S25" s="19">
        <v>5</v>
      </c>
      <c r="T25" s="18" t="s">
        <v>295</v>
      </c>
      <c r="U25" s="7"/>
      <c r="V25" s="7"/>
      <c r="W25" s="7"/>
      <c r="X25" s="7"/>
      <c r="Y25" s="7"/>
    </row>
    <row r="26" spans="1:25" ht="114" customHeight="1" x14ac:dyDescent="0.3">
      <c r="A26" s="164"/>
      <c r="B26" s="164"/>
      <c r="C26" s="164"/>
      <c r="D26" s="16" t="s">
        <v>70</v>
      </c>
      <c r="E26" s="18" t="s">
        <v>259</v>
      </c>
      <c r="F26" s="2">
        <v>2001</v>
      </c>
      <c r="G26" s="2">
        <v>40</v>
      </c>
      <c r="H26" s="2">
        <f t="shared" si="0"/>
        <v>10</v>
      </c>
      <c r="I26" s="2">
        <f t="shared" si="1"/>
        <v>30</v>
      </c>
      <c r="J26" s="18" t="s">
        <v>68</v>
      </c>
      <c r="K26" s="18" t="s">
        <v>69</v>
      </c>
      <c r="L26" s="2">
        <v>60</v>
      </c>
      <c r="M26" s="2" t="s">
        <v>29</v>
      </c>
      <c r="N26" s="2">
        <v>1200</v>
      </c>
      <c r="O26" s="16" t="s">
        <v>228</v>
      </c>
      <c r="P26" s="18">
        <f t="shared" si="2"/>
        <v>72000</v>
      </c>
      <c r="Q26" s="18"/>
      <c r="R26" s="2" t="s">
        <v>341</v>
      </c>
      <c r="S26" s="19">
        <v>4</v>
      </c>
      <c r="T26" s="18" t="s">
        <v>296</v>
      </c>
      <c r="U26" s="7"/>
      <c r="V26" s="7"/>
      <c r="W26" s="7"/>
      <c r="X26" s="7"/>
      <c r="Y26" s="7"/>
    </row>
    <row r="27" spans="1:25" ht="114" customHeight="1" x14ac:dyDescent="0.3">
      <c r="A27" s="164"/>
      <c r="B27" s="164"/>
      <c r="C27" s="164"/>
      <c r="D27" s="16" t="s">
        <v>71</v>
      </c>
      <c r="E27" s="18" t="s">
        <v>260</v>
      </c>
      <c r="F27" s="2">
        <v>2015</v>
      </c>
      <c r="G27" s="3">
        <v>20</v>
      </c>
      <c r="H27" s="2">
        <f t="shared" si="0"/>
        <v>5</v>
      </c>
      <c r="I27" s="2">
        <f t="shared" si="1"/>
        <v>15</v>
      </c>
      <c r="J27" s="20" t="s">
        <v>72</v>
      </c>
      <c r="K27" s="24" t="s">
        <v>16</v>
      </c>
      <c r="L27" s="3">
        <v>1</v>
      </c>
      <c r="M27" s="3" t="s">
        <v>29</v>
      </c>
      <c r="N27" s="2">
        <v>10000</v>
      </c>
      <c r="O27" s="18" t="s">
        <v>318</v>
      </c>
      <c r="P27" s="18">
        <f t="shared" si="2"/>
        <v>10000</v>
      </c>
      <c r="Q27" s="17"/>
      <c r="R27" s="2" t="s">
        <v>341</v>
      </c>
      <c r="S27" s="19">
        <v>4</v>
      </c>
      <c r="T27" s="18" t="s">
        <v>297</v>
      </c>
      <c r="U27" s="7"/>
      <c r="V27" s="7"/>
      <c r="W27" s="7"/>
      <c r="X27" s="7"/>
      <c r="Y27" s="7"/>
    </row>
    <row r="28" spans="1:25" ht="114" customHeight="1" x14ac:dyDescent="0.3">
      <c r="A28" s="164"/>
      <c r="B28" s="164"/>
      <c r="C28" s="164"/>
      <c r="D28" s="16" t="s">
        <v>73</v>
      </c>
      <c r="E28" s="18" t="s">
        <v>261</v>
      </c>
      <c r="F28" s="2">
        <v>2016</v>
      </c>
      <c r="G28" s="2">
        <v>20</v>
      </c>
      <c r="H28" s="2">
        <f t="shared" si="0"/>
        <v>0</v>
      </c>
      <c r="I28" s="2">
        <f t="shared" si="1"/>
        <v>20</v>
      </c>
      <c r="J28" s="18" t="s">
        <v>74</v>
      </c>
      <c r="K28" s="18" t="s">
        <v>43</v>
      </c>
      <c r="L28" s="2">
        <v>1375</v>
      </c>
      <c r="M28" s="2" t="s">
        <v>25</v>
      </c>
      <c r="N28" s="2">
        <v>12.42</v>
      </c>
      <c r="O28" s="18" t="s">
        <v>319</v>
      </c>
      <c r="P28" s="18">
        <f t="shared" si="2"/>
        <v>17077.5</v>
      </c>
      <c r="Q28" s="17"/>
      <c r="R28" s="2" t="s">
        <v>344</v>
      </c>
      <c r="S28" s="19">
        <v>5</v>
      </c>
      <c r="T28" s="18" t="s">
        <v>298</v>
      </c>
      <c r="U28" s="7"/>
      <c r="V28" s="7"/>
      <c r="W28" s="7"/>
      <c r="X28" s="7"/>
      <c r="Y28" s="7"/>
    </row>
    <row r="29" spans="1:25" ht="114" customHeight="1" x14ac:dyDescent="0.3">
      <c r="A29" s="164"/>
      <c r="B29" s="164"/>
      <c r="C29" s="164"/>
      <c r="D29" s="56" t="s">
        <v>75</v>
      </c>
      <c r="E29" s="20" t="s">
        <v>262</v>
      </c>
      <c r="F29" s="2">
        <v>2016</v>
      </c>
      <c r="G29" s="3">
        <v>40</v>
      </c>
      <c r="H29" s="2">
        <f t="shared" si="0"/>
        <v>10</v>
      </c>
      <c r="I29" s="2">
        <f t="shared" si="1"/>
        <v>30</v>
      </c>
      <c r="J29" s="20" t="s">
        <v>76</v>
      </c>
      <c r="K29" s="18" t="s">
        <v>43</v>
      </c>
      <c r="L29" s="2">
        <v>8</v>
      </c>
      <c r="M29" s="3" t="s">
        <v>29</v>
      </c>
      <c r="N29" s="2">
        <v>1000</v>
      </c>
      <c r="O29" s="16" t="s">
        <v>228</v>
      </c>
      <c r="P29" s="18">
        <f t="shared" si="2"/>
        <v>8000</v>
      </c>
      <c r="Q29" s="17"/>
      <c r="R29" s="2" t="s">
        <v>341</v>
      </c>
      <c r="S29" s="19">
        <v>4</v>
      </c>
      <c r="T29" s="18" t="s">
        <v>299</v>
      </c>
      <c r="U29" s="7"/>
      <c r="V29" s="7"/>
      <c r="W29" s="7"/>
      <c r="X29" s="7"/>
      <c r="Y29" s="7"/>
    </row>
    <row r="30" spans="1:25" ht="114" customHeight="1" x14ac:dyDescent="0.3">
      <c r="A30" s="164"/>
      <c r="B30" s="164"/>
      <c r="C30" s="164"/>
      <c r="D30" s="16" t="s">
        <v>78</v>
      </c>
      <c r="E30" s="18" t="s">
        <v>263</v>
      </c>
      <c r="F30" s="2">
        <v>2016</v>
      </c>
      <c r="G30" s="2">
        <v>40</v>
      </c>
      <c r="H30" s="2">
        <f t="shared" si="0"/>
        <v>10</v>
      </c>
      <c r="I30" s="2">
        <f t="shared" si="1"/>
        <v>30</v>
      </c>
      <c r="J30" s="18" t="s">
        <v>190</v>
      </c>
      <c r="K30" s="18" t="s">
        <v>35</v>
      </c>
      <c r="L30" s="2">
        <v>3052</v>
      </c>
      <c r="M30" s="2" t="s">
        <v>25</v>
      </c>
      <c r="N30" s="2">
        <v>7.39</v>
      </c>
      <c r="O30" s="18" t="s">
        <v>320</v>
      </c>
      <c r="P30" s="18">
        <f t="shared" si="2"/>
        <v>22554.28</v>
      </c>
      <c r="Q30" s="17"/>
      <c r="R30" s="2" t="s">
        <v>341</v>
      </c>
      <c r="S30" s="19">
        <v>4</v>
      </c>
      <c r="T30" s="18" t="s">
        <v>300</v>
      </c>
      <c r="U30" s="7"/>
      <c r="V30" s="7"/>
      <c r="W30" s="7"/>
      <c r="X30" s="7"/>
      <c r="Y30" s="7"/>
    </row>
    <row r="31" spans="1:25" ht="114" customHeight="1" x14ac:dyDescent="0.3">
      <c r="A31" s="164"/>
      <c r="B31" s="164"/>
      <c r="C31" s="164"/>
      <c r="D31" s="16" t="s">
        <v>79</v>
      </c>
      <c r="E31" s="18" t="s">
        <v>264</v>
      </c>
      <c r="F31" s="2">
        <v>2016</v>
      </c>
      <c r="G31" s="3">
        <v>20</v>
      </c>
      <c r="H31" s="2">
        <f t="shared" si="0"/>
        <v>20</v>
      </c>
      <c r="I31" s="2">
        <f t="shared" si="1"/>
        <v>0</v>
      </c>
      <c r="J31" s="20" t="s">
        <v>80</v>
      </c>
      <c r="K31" s="24" t="s">
        <v>77</v>
      </c>
      <c r="L31" s="3">
        <v>125</v>
      </c>
      <c r="M31" s="3" t="s">
        <v>29</v>
      </c>
      <c r="N31" s="2">
        <v>171.5</v>
      </c>
      <c r="O31" s="18" t="s">
        <v>321</v>
      </c>
      <c r="P31" s="18">
        <f t="shared" si="2"/>
        <v>21437.5</v>
      </c>
      <c r="Q31" s="17"/>
      <c r="R31" s="2" t="s">
        <v>340</v>
      </c>
      <c r="S31" s="19">
        <v>1</v>
      </c>
      <c r="T31" s="18" t="s">
        <v>301</v>
      </c>
      <c r="U31" s="7"/>
      <c r="V31" s="7"/>
      <c r="W31" s="7"/>
      <c r="X31" s="7"/>
      <c r="Y31" s="7"/>
    </row>
    <row r="32" spans="1:25" ht="114" customHeight="1" x14ac:dyDescent="0.3">
      <c r="A32" s="164"/>
      <c r="B32" s="164"/>
      <c r="C32" s="164"/>
      <c r="D32" s="16" t="s">
        <v>81</v>
      </c>
      <c r="E32" s="18" t="s">
        <v>265</v>
      </c>
      <c r="F32" s="2">
        <v>2016</v>
      </c>
      <c r="G32" s="3">
        <v>75</v>
      </c>
      <c r="H32" s="2">
        <f t="shared" si="0"/>
        <v>56.25</v>
      </c>
      <c r="I32" s="2">
        <f t="shared" si="1"/>
        <v>18.75</v>
      </c>
      <c r="J32" s="18" t="s">
        <v>59</v>
      </c>
      <c r="K32" s="18" t="s">
        <v>77</v>
      </c>
      <c r="L32" s="2">
        <v>1</v>
      </c>
      <c r="M32" s="3" t="s">
        <v>29</v>
      </c>
      <c r="N32" s="2">
        <v>750</v>
      </c>
      <c r="O32" s="16" t="s">
        <v>183</v>
      </c>
      <c r="P32" s="18">
        <f t="shared" si="2"/>
        <v>750</v>
      </c>
      <c r="Q32" s="17"/>
      <c r="R32" s="2" t="s">
        <v>345</v>
      </c>
      <c r="S32" s="19">
        <v>2</v>
      </c>
      <c r="T32" s="18" t="s">
        <v>302</v>
      </c>
      <c r="U32" s="7"/>
      <c r="V32" s="7"/>
      <c r="W32" s="7"/>
      <c r="X32" s="7"/>
      <c r="Y32" s="7"/>
    </row>
    <row r="33" spans="1:25" ht="114" customHeight="1" x14ac:dyDescent="0.3">
      <c r="A33" s="164"/>
      <c r="B33" s="164"/>
      <c r="C33" s="164"/>
      <c r="D33" s="16" t="s">
        <v>82</v>
      </c>
      <c r="E33" s="18" t="s">
        <v>266</v>
      </c>
      <c r="F33" s="2">
        <v>2016</v>
      </c>
      <c r="G33" s="3">
        <v>24</v>
      </c>
      <c r="H33" s="2">
        <f t="shared" si="0"/>
        <v>12</v>
      </c>
      <c r="I33" s="2">
        <f t="shared" si="1"/>
        <v>12</v>
      </c>
      <c r="J33" s="18" t="s">
        <v>194</v>
      </c>
      <c r="K33" s="18" t="s">
        <v>197</v>
      </c>
      <c r="L33" s="2">
        <v>5</v>
      </c>
      <c r="M33" s="3" t="s">
        <v>29</v>
      </c>
      <c r="N33" s="2">
        <v>80.5</v>
      </c>
      <c r="O33" s="18" t="s">
        <v>322</v>
      </c>
      <c r="P33" s="18">
        <f t="shared" si="2"/>
        <v>402.5</v>
      </c>
      <c r="Q33" s="17"/>
      <c r="R33" s="2" t="s">
        <v>342</v>
      </c>
      <c r="S33" s="19">
        <v>3</v>
      </c>
      <c r="T33" s="18" t="s">
        <v>303</v>
      </c>
      <c r="U33" s="7"/>
      <c r="V33" s="7"/>
      <c r="W33" s="7"/>
      <c r="X33" s="7"/>
      <c r="Y33" s="7"/>
    </row>
    <row r="34" spans="1:25" ht="114" customHeight="1" x14ac:dyDescent="0.3">
      <c r="A34" s="164"/>
      <c r="B34" s="164"/>
      <c r="C34" s="164" t="s">
        <v>162</v>
      </c>
      <c r="D34" s="16" t="s">
        <v>83</v>
      </c>
      <c r="E34" s="18" t="s">
        <v>258</v>
      </c>
      <c r="F34" s="2">
        <v>2012</v>
      </c>
      <c r="G34" s="2">
        <v>20</v>
      </c>
      <c r="H34" s="2">
        <f t="shared" si="0"/>
        <v>5</v>
      </c>
      <c r="I34" s="2">
        <f t="shared" si="1"/>
        <v>15</v>
      </c>
      <c r="J34" s="18" t="s">
        <v>84</v>
      </c>
      <c r="K34" s="18" t="s">
        <v>69</v>
      </c>
      <c r="L34" s="2">
        <v>30</v>
      </c>
      <c r="M34" s="2" t="s">
        <v>29</v>
      </c>
      <c r="N34" s="2">
        <v>1200</v>
      </c>
      <c r="O34" s="16" t="s">
        <v>228</v>
      </c>
      <c r="P34" s="18">
        <f t="shared" si="2"/>
        <v>36000</v>
      </c>
      <c r="Q34" s="18"/>
      <c r="R34" s="2" t="s">
        <v>341</v>
      </c>
      <c r="S34" s="19">
        <v>4</v>
      </c>
      <c r="T34" s="18" t="s">
        <v>304</v>
      </c>
      <c r="U34" s="7"/>
      <c r="V34" s="7"/>
      <c r="W34" s="7"/>
      <c r="X34" s="7"/>
      <c r="Y34" s="7"/>
    </row>
    <row r="35" spans="1:25" ht="114" customHeight="1" x14ac:dyDescent="0.3">
      <c r="A35" s="164"/>
      <c r="B35" s="164"/>
      <c r="C35" s="164"/>
      <c r="D35" s="18" t="s">
        <v>85</v>
      </c>
      <c r="E35" s="18" t="s">
        <v>259</v>
      </c>
      <c r="F35" s="2">
        <v>2016</v>
      </c>
      <c r="G35" s="2">
        <v>20</v>
      </c>
      <c r="H35" s="2">
        <f t="shared" si="0"/>
        <v>5</v>
      </c>
      <c r="I35" s="2">
        <f t="shared" si="1"/>
        <v>15</v>
      </c>
      <c r="J35" s="18" t="s">
        <v>86</v>
      </c>
      <c r="K35" s="18" t="s">
        <v>69</v>
      </c>
      <c r="L35" s="2">
        <v>30</v>
      </c>
      <c r="M35" s="2" t="s">
        <v>29</v>
      </c>
      <c r="N35" s="2">
        <v>1200</v>
      </c>
      <c r="O35" s="16" t="s">
        <v>228</v>
      </c>
      <c r="P35" s="18">
        <f t="shared" si="2"/>
        <v>36000</v>
      </c>
      <c r="Q35" s="18"/>
      <c r="R35" s="2" t="s">
        <v>341</v>
      </c>
      <c r="S35" s="19">
        <v>4</v>
      </c>
      <c r="T35" s="18" t="s">
        <v>369</v>
      </c>
      <c r="U35" s="7"/>
      <c r="V35" s="7"/>
      <c r="W35" s="7"/>
      <c r="X35" s="7"/>
      <c r="Y35" s="7"/>
    </row>
    <row r="36" spans="1:25" ht="114" customHeight="1" x14ac:dyDescent="0.3">
      <c r="A36" s="164"/>
      <c r="B36" s="164"/>
      <c r="C36" s="164"/>
      <c r="D36" s="16" t="s">
        <v>87</v>
      </c>
      <c r="E36" s="18" t="s">
        <v>267</v>
      </c>
      <c r="F36" s="2">
        <v>2008</v>
      </c>
      <c r="G36" s="2">
        <v>30</v>
      </c>
      <c r="H36" s="2">
        <f t="shared" si="0"/>
        <v>15</v>
      </c>
      <c r="I36" s="2">
        <f t="shared" si="1"/>
        <v>15</v>
      </c>
      <c r="J36" s="18" t="s">
        <v>88</v>
      </c>
      <c r="K36" s="18" t="s">
        <v>69</v>
      </c>
      <c r="L36" s="2">
        <v>10</v>
      </c>
      <c r="M36" s="2" t="s">
        <v>29</v>
      </c>
      <c r="N36" s="2">
        <v>233.5</v>
      </c>
      <c r="O36" s="18" t="s">
        <v>323</v>
      </c>
      <c r="P36" s="18">
        <f t="shared" si="2"/>
        <v>2335</v>
      </c>
      <c r="Q36" s="17"/>
      <c r="R36" s="2" t="s">
        <v>342</v>
      </c>
      <c r="S36" s="19">
        <v>3</v>
      </c>
      <c r="T36" s="18" t="s">
        <v>370</v>
      </c>
      <c r="U36" s="7"/>
      <c r="V36" s="7"/>
      <c r="W36" s="7"/>
      <c r="X36" s="7"/>
      <c r="Y36" s="7"/>
    </row>
    <row r="37" spans="1:25" ht="114" customHeight="1" x14ac:dyDescent="0.3">
      <c r="A37" s="164"/>
      <c r="B37" s="164"/>
      <c r="C37" s="164"/>
      <c r="D37" s="16" t="s">
        <v>89</v>
      </c>
      <c r="E37" s="18" t="s">
        <v>268</v>
      </c>
      <c r="F37" s="2">
        <v>2015</v>
      </c>
      <c r="G37" s="2">
        <v>20</v>
      </c>
      <c r="H37" s="2">
        <f t="shared" si="0"/>
        <v>5</v>
      </c>
      <c r="I37" s="2">
        <f t="shared" si="1"/>
        <v>15</v>
      </c>
      <c r="J37" s="18" t="s">
        <v>90</v>
      </c>
      <c r="K37" s="18" t="s">
        <v>16</v>
      </c>
      <c r="L37" s="2">
        <v>210</v>
      </c>
      <c r="M37" s="2" t="s">
        <v>52</v>
      </c>
      <c r="N37" s="2">
        <v>94</v>
      </c>
      <c r="O37" s="18" t="s">
        <v>324</v>
      </c>
      <c r="P37" s="18">
        <f t="shared" si="2"/>
        <v>19740</v>
      </c>
      <c r="Q37" s="17"/>
      <c r="R37" s="2" t="s">
        <v>341</v>
      </c>
      <c r="S37" s="19">
        <v>4</v>
      </c>
      <c r="T37" s="18" t="s">
        <v>381</v>
      </c>
      <c r="U37" s="7"/>
      <c r="V37" s="7"/>
      <c r="W37" s="7"/>
      <c r="X37" s="7"/>
      <c r="Y37" s="7"/>
    </row>
    <row r="38" spans="1:25" ht="114" customHeight="1" x14ac:dyDescent="0.3">
      <c r="A38" s="164"/>
      <c r="B38" s="164" t="s">
        <v>91</v>
      </c>
      <c r="C38" s="164" t="s">
        <v>163</v>
      </c>
      <c r="D38" s="16" t="s">
        <v>92</v>
      </c>
      <c r="E38" s="18" t="s">
        <v>269</v>
      </c>
      <c r="F38" s="2">
        <v>1967</v>
      </c>
      <c r="G38" s="2">
        <v>100</v>
      </c>
      <c r="H38" s="2">
        <f t="shared" si="0"/>
        <v>25</v>
      </c>
      <c r="I38" s="2">
        <f t="shared" si="1"/>
        <v>75</v>
      </c>
      <c r="J38" s="18" t="s">
        <v>93</v>
      </c>
      <c r="K38" s="18" t="s">
        <v>77</v>
      </c>
      <c r="L38" s="2">
        <v>5</v>
      </c>
      <c r="M38" s="2" t="s">
        <v>94</v>
      </c>
      <c r="N38" s="2">
        <v>468.12</v>
      </c>
      <c r="O38" s="18" t="s">
        <v>325</v>
      </c>
      <c r="P38" s="18">
        <f t="shared" si="2"/>
        <v>2340.6</v>
      </c>
      <c r="Q38" s="17"/>
      <c r="R38" s="2" t="s">
        <v>341</v>
      </c>
      <c r="S38" s="19">
        <v>4</v>
      </c>
      <c r="T38" s="18" t="s">
        <v>371</v>
      </c>
      <c r="U38" s="7"/>
      <c r="V38" s="7"/>
      <c r="W38" s="7"/>
      <c r="X38" s="7"/>
      <c r="Y38" s="7"/>
    </row>
    <row r="39" spans="1:25" ht="114" customHeight="1" x14ac:dyDescent="0.3">
      <c r="A39" s="164"/>
      <c r="B39" s="164"/>
      <c r="C39" s="164"/>
      <c r="D39" s="16" t="s">
        <v>95</v>
      </c>
      <c r="E39" s="18" t="s">
        <v>270</v>
      </c>
      <c r="F39" s="2">
        <v>2012</v>
      </c>
      <c r="G39" s="2">
        <v>20</v>
      </c>
      <c r="H39" s="2">
        <f t="shared" si="0"/>
        <v>5</v>
      </c>
      <c r="I39" s="2">
        <f t="shared" si="1"/>
        <v>15</v>
      </c>
      <c r="J39" s="20" t="s">
        <v>96</v>
      </c>
      <c r="K39" s="18" t="s">
        <v>97</v>
      </c>
      <c r="L39" s="2">
        <v>75</v>
      </c>
      <c r="M39" s="2" t="s">
        <v>52</v>
      </c>
      <c r="N39" s="2">
        <v>6.25</v>
      </c>
      <c r="O39" s="18" t="s">
        <v>318</v>
      </c>
      <c r="P39" s="18">
        <f t="shared" si="2"/>
        <v>468.75</v>
      </c>
      <c r="Q39" s="17"/>
      <c r="R39" s="2" t="s">
        <v>341</v>
      </c>
      <c r="S39" s="19">
        <v>4</v>
      </c>
      <c r="T39" s="18" t="s">
        <v>372</v>
      </c>
      <c r="U39" s="7"/>
      <c r="V39" s="7"/>
      <c r="W39" s="7"/>
      <c r="X39" s="7"/>
      <c r="Y39" s="7"/>
    </row>
    <row r="40" spans="1:25" ht="114" customHeight="1" x14ac:dyDescent="0.3">
      <c r="A40" s="164"/>
      <c r="B40" s="164"/>
      <c r="C40" s="164" t="s">
        <v>149</v>
      </c>
      <c r="D40" s="16" t="s">
        <v>98</v>
      </c>
      <c r="E40" s="18" t="s">
        <v>271</v>
      </c>
      <c r="F40" s="2">
        <v>1967</v>
      </c>
      <c r="G40" s="2">
        <v>100</v>
      </c>
      <c r="H40" s="2">
        <f t="shared" si="0"/>
        <v>0</v>
      </c>
      <c r="I40" s="2">
        <f t="shared" si="1"/>
        <v>100</v>
      </c>
      <c r="J40" s="20" t="s">
        <v>99</v>
      </c>
      <c r="K40" s="18" t="s">
        <v>97</v>
      </c>
      <c r="L40" s="2">
        <v>5</v>
      </c>
      <c r="M40" s="2" t="s">
        <v>29</v>
      </c>
      <c r="N40" s="2">
        <v>102.65</v>
      </c>
      <c r="O40" s="18" t="s">
        <v>326</v>
      </c>
      <c r="P40" s="18">
        <f t="shared" si="2"/>
        <v>513.25</v>
      </c>
      <c r="Q40" s="17"/>
      <c r="R40" s="2" t="s">
        <v>344</v>
      </c>
      <c r="S40" s="19">
        <v>5</v>
      </c>
      <c r="T40" s="18" t="s">
        <v>373</v>
      </c>
      <c r="U40" s="7"/>
      <c r="V40" s="7"/>
      <c r="W40" s="7"/>
      <c r="X40" s="7"/>
      <c r="Y40" s="7"/>
    </row>
    <row r="41" spans="1:25" ht="114" customHeight="1" x14ac:dyDescent="0.3">
      <c r="A41" s="164"/>
      <c r="B41" s="164"/>
      <c r="C41" s="164"/>
      <c r="D41" s="16" t="s">
        <v>100</v>
      </c>
      <c r="E41" s="18" t="s">
        <v>272</v>
      </c>
      <c r="F41" s="2">
        <v>1967</v>
      </c>
      <c r="G41" s="2">
        <v>100</v>
      </c>
      <c r="H41" s="2">
        <f t="shared" si="0"/>
        <v>50</v>
      </c>
      <c r="I41" s="2">
        <f t="shared" si="1"/>
        <v>50</v>
      </c>
      <c r="J41" s="20" t="s">
        <v>99</v>
      </c>
      <c r="K41" s="18" t="s">
        <v>77</v>
      </c>
      <c r="L41" s="2">
        <v>5</v>
      </c>
      <c r="M41" s="2" t="s">
        <v>29</v>
      </c>
      <c r="N41" s="2">
        <v>102.65</v>
      </c>
      <c r="O41" s="18" t="s">
        <v>326</v>
      </c>
      <c r="P41" s="18">
        <f t="shared" si="2"/>
        <v>513.25</v>
      </c>
      <c r="Q41" s="17"/>
      <c r="R41" s="2" t="s">
        <v>342</v>
      </c>
      <c r="S41" s="19">
        <v>3</v>
      </c>
      <c r="T41" s="18" t="s">
        <v>374</v>
      </c>
      <c r="U41" s="7"/>
      <c r="V41" s="7"/>
      <c r="W41" s="7"/>
      <c r="X41" s="7"/>
      <c r="Y41" s="7"/>
    </row>
    <row r="42" spans="1:25" ht="114" customHeight="1" x14ac:dyDescent="0.3">
      <c r="A42" s="164"/>
      <c r="B42" s="164" t="s">
        <v>101</v>
      </c>
      <c r="C42" s="164" t="s">
        <v>164</v>
      </c>
      <c r="D42" s="16" t="s">
        <v>147</v>
      </c>
      <c r="E42" s="20" t="s">
        <v>363</v>
      </c>
      <c r="F42" s="2">
        <v>2012</v>
      </c>
      <c r="G42" s="2">
        <v>20</v>
      </c>
      <c r="H42" s="2">
        <f t="shared" si="0"/>
        <v>5</v>
      </c>
      <c r="I42" s="2">
        <f t="shared" si="1"/>
        <v>15</v>
      </c>
      <c r="J42" s="18" t="s">
        <v>148</v>
      </c>
      <c r="K42" s="18" t="s">
        <v>198</v>
      </c>
      <c r="L42" s="2">
        <v>1</v>
      </c>
      <c r="M42" s="2" t="s">
        <v>29</v>
      </c>
      <c r="N42" s="4">
        <v>950</v>
      </c>
      <c r="O42" s="16" t="s">
        <v>184</v>
      </c>
      <c r="P42" s="18">
        <f t="shared" si="2"/>
        <v>950</v>
      </c>
      <c r="Q42" s="17"/>
      <c r="R42" s="2" t="s">
        <v>341</v>
      </c>
      <c r="S42" s="19">
        <v>4</v>
      </c>
      <c r="T42" s="18" t="s">
        <v>375</v>
      </c>
      <c r="U42" s="7"/>
      <c r="V42" s="7"/>
      <c r="W42" s="7"/>
      <c r="X42" s="7"/>
      <c r="Y42" s="7"/>
    </row>
    <row r="43" spans="1:25" ht="114" customHeight="1" x14ac:dyDescent="0.3">
      <c r="A43" s="164"/>
      <c r="B43" s="164"/>
      <c r="C43" s="164"/>
      <c r="D43" s="59" t="s">
        <v>102</v>
      </c>
      <c r="E43" s="20" t="s">
        <v>273</v>
      </c>
      <c r="F43" s="2">
        <v>1990</v>
      </c>
      <c r="G43" s="3">
        <v>50</v>
      </c>
      <c r="H43" s="2">
        <f t="shared" si="0"/>
        <v>50</v>
      </c>
      <c r="I43" s="3">
        <v>0</v>
      </c>
      <c r="J43" s="20" t="s">
        <v>103</v>
      </c>
      <c r="K43" s="60" t="s">
        <v>77</v>
      </c>
      <c r="L43" s="60">
        <v>1</v>
      </c>
      <c r="M43" s="60" t="s">
        <v>29</v>
      </c>
      <c r="N43" s="61">
        <v>1855</v>
      </c>
      <c r="O43" s="18" t="s">
        <v>327</v>
      </c>
      <c r="P43" s="62">
        <f>N43*L43</f>
        <v>1855</v>
      </c>
      <c r="Q43" s="62"/>
      <c r="R43" s="62" t="s">
        <v>340</v>
      </c>
      <c r="S43" s="62">
        <v>1</v>
      </c>
      <c r="T43" s="57" t="s">
        <v>376</v>
      </c>
      <c r="U43" s="7"/>
      <c r="V43" s="7"/>
      <c r="W43" s="7"/>
      <c r="X43" s="7"/>
      <c r="Y43" s="7"/>
    </row>
    <row r="44" spans="1:25" ht="114" customHeight="1" x14ac:dyDescent="0.3">
      <c r="A44" s="164"/>
      <c r="B44" s="164"/>
      <c r="C44" s="164"/>
      <c r="D44" s="16" t="s">
        <v>104</v>
      </c>
      <c r="E44" s="18" t="s">
        <v>349</v>
      </c>
      <c r="F44" s="2">
        <v>2012</v>
      </c>
      <c r="G44" s="3">
        <v>20</v>
      </c>
      <c r="H44" s="2">
        <f t="shared" si="0"/>
        <v>5</v>
      </c>
      <c r="I44" s="2">
        <f t="shared" ref="I44:I65" si="3">(G44-H44)</f>
        <v>15</v>
      </c>
      <c r="J44" s="20" t="s">
        <v>105</v>
      </c>
      <c r="K44" s="24" t="s">
        <v>77</v>
      </c>
      <c r="L44" s="3">
        <v>200</v>
      </c>
      <c r="M44" s="3" t="s">
        <v>52</v>
      </c>
      <c r="N44" s="2">
        <v>45.7</v>
      </c>
      <c r="O44" s="18" t="s">
        <v>328</v>
      </c>
      <c r="P44" s="18">
        <f t="shared" ref="P44:P65" si="4">L44*N44</f>
        <v>9140</v>
      </c>
      <c r="Q44" s="18"/>
      <c r="R44" s="2" t="s">
        <v>341</v>
      </c>
      <c r="S44" s="19">
        <v>4</v>
      </c>
      <c r="T44" s="18" t="s">
        <v>377</v>
      </c>
      <c r="U44" s="7"/>
      <c r="V44" s="7"/>
      <c r="W44" s="7"/>
      <c r="X44" s="7"/>
      <c r="Y44" s="7"/>
    </row>
    <row r="45" spans="1:25" ht="114" customHeight="1" x14ac:dyDescent="0.3">
      <c r="A45" s="164"/>
      <c r="B45" s="164"/>
      <c r="C45" s="164" t="s">
        <v>165</v>
      </c>
      <c r="D45" s="16" t="s">
        <v>106</v>
      </c>
      <c r="E45" s="18" t="s">
        <v>274</v>
      </c>
      <c r="F45" s="2">
        <v>2010</v>
      </c>
      <c r="G45" s="2">
        <v>30</v>
      </c>
      <c r="H45" s="2">
        <f t="shared" si="0"/>
        <v>22.5</v>
      </c>
      <c r="I45" s="2">
        <f t="shared" si="3"/>
        <v>7.5</v>
      </c>
      <c r="J45" s="18" t="s">
        <v>185</v>
      </c>
      <c r="K45" s="18" t="s">
        <v>35</v>
      </c>
      <c r="L45" s="2">
        <v>1</v>
      </c>
      <c r="M45" s="2" t="s">
        <v>29</v>
      </c>
      <c r="N45" s="2">
        <v>13755</v>
      </c>
      <c r="O45" s="18" t="s">
        <v>329</v>
      </c>
      <c r="P45" s="18">
        <f t="shared" si="4"/>
        <v>13755</v>
      </c>
      <c r="Q45" s="18"/>
      <c r="R45" s="2" t="s">
        <v>345</v>
      </c>
      <c r="S45" s="19">
        <v>2</v>
      </c>
      <c r="T45" s="48" t="s">
        <v>378</v>
      </c>
      <c r="U45" s="7"/>
      <c r="V45" s="7"/>
      <c r="W45" s="7"/>
      <c r="X45" s="7"/>
      <c r="Y45" s="7"/>
    </row>
    <row r="46" spans="1:25" ht="114" customHeight="1" x14ac:dyDescent="0.3">
      <c r="A46" s="164"/>
      <c r="B46" s="164"/>
      <c r="C46" s="164"/>
      <c r="D46" s="16" t="s">
        <v>107</v>
      </c>
      <c r="E46" s="18" t="s">
        <v>275</v>
      </c>
      <c r="F46" s="2">
        <v>2014</v>
      </c>
      <c r="G46" s="2">
        <v>20</v>
      </c>
      <c r="H46" s="2">
        <f t="shared" si="0"/>
        <v>15</v>
      </c>
      <c r="I46" s="2">
        <f t="shared" si="3"/>
        <v>5</v>
      </c>
      <c r="J46" s="18" t="s">
        <v>108</v>
      </c>
      <c r="K46" s="18" t="s">
        <v>199</v>
      </c>
      <c r="L46" s="2">
        <v>1</v>
      </c>
      <c r="M46" s="2" t="s">
        <v>29</v>
      </c>
      <c r="N46" s="2">
        <v>24000</v>
      </c>
      <c r="O46" s="16" t="s">
        <v>229</v>
      </c>
      <c r="P46" s="18">
        <f t="shared" si="4"/>
        <v>24000</v>
      </c>
      <c r="Q46" s="17"/>
      <c r="R46" s="2" t="s">
        <v>345</v>
      </c>
      <c r="S46" s="19">
        <v>2</v>
      </c>
      <c r="T46" s="18" t="s">
        <v>379</v>
      </c>
      <c r="U46" s="7"/>
      <c r="V46" s="7"/>
      <c r="W46" s="7"/>
      <c r="X46" s="7"/>
      <c r="Y46" s="7"/>
    </row>
    <row r="47" spans="1:25" ht="114" customHeight="1" x14ac:dyDescent="0.3">
      <c r="A47" s="164"/>
      <c r="B47" s="164"/>
      <c r="C47" s="18" t="s">
        <v>109</v>
      </c>
      <c r="D47" s="16" t="s">
        <v>110</v>
      </c>
      <c r="E47" s="18" t="s">
        <v>358</v>
      </c>
      <c r="F47" s="2">
        <v>2014</v>
      </c>
      <c r="G47" s="3">
        <v>15</v>
      </c>
      <c r="H47" s="2">
        <f t="shared" si="0"/>
        <v>11.25</v>
      </c>
      <c r="I47" s="2">
        <f t="shared" si="3"/>
        <v>3.75</v>
      </c>
      <c r="J47" s="18" t="s">
        <v>193</v>
      </c>
      <c r="K47" s="18" t="s">
        <v>200</v>
      </c>
      <c r="L47" s="2">
        <v>1</v>
      </c>
      <c r="M47" s="2" t="s">
        <v>29</v>
      </c>
      <c r="N47" s="2">
        <v>7065</v>
      </c>
      <c r="O47" s="18" t="s">
        <v>330</v>
      </c>
      <c r="P47" s="18">
        <f t="shared" si="4"/>
        <v>7065</v>
      </c>
      <c r="Q47" s="18"/>
      <c r="R47" s="2" t="s">
        <v>345</v>
      </c>
      <c r="S47" s="19">
        <v>2</v>
      </c>
      <c r="T47" s="18" t="s">
        <v>380</v>
      </c>
      <c r="U47" s="7"/>
      <c r="V47" s="7"/>
      <c r="W47" s="7"/>
      <c r="X47" s="7"/>
      <c r="Y47" s="7"/>
    </row>
    <row r="48" spans="1:25" customFormat="1" ht="24.6" customHeight="1" x14ac:dyDescent="0.3"/>
    <row r="49" spans="1:25" ht="114" customHeight="1" x14ac:dyDescent="0.3">
      <c r="A49" s="164" t="s">
        <v>111</v>
      </c>
      <c r="B49" s="164" t="s">
        <v>172</v>
      </c>
      <c r="C49" s="164" t="s">
        <v>166</v>
      </c>
      <c r="D49" s="16" t="s">
        <v>112</v>
      </c>
      <c r="E49" s="18" t="s">
        <v>276</v>
      </c>
      <c r="F49" s="2">
        <v>2013</v>
      </c>
      <c r="G49" s="2">
        <v>20</v>
      </c>
      <c r="H49" s="2">
        <f t="shared" si="0"/>
        <v>5</v>
      </c>
      <c r="I49" s="2">
        <f t="shared" si="3"/>
        <v>15</v>
      </c>
      <c r="J49" s="20" t="s">
        <v>113</v>
      </c>
      <c r="K49" s="18" t="s">
        <v>116</v>
      </c>
      <c r="L49" s="2">
        <v>10</v>
      </c>
      <c r="M49" s="2" t="s">
        <v>29</v>
      </c>
      <c r="N49" s="2">
        <v>1320</v>
      </c>
      <c r="O49" s="18" t="s">
        <v>331</v>
      </c>
      <c r="P49" s="18">
        <f t="shared" si="4"/>
        <v>13200</v>
      </c>
      <c r="Q49" s="18"/>
      <c r="R49" s="2" t="s">
        <v>341</v>
      </c>
      <c r="S49" s="19">
        <v>4</v>
      </c>
      <c r="T49" s="18" t="s">
        <v>221</v>
      </c>
      <c r="U49" s="7"/>
      <c r="V49" s="7"/>
      <c r="W49" s="7"/>
      <c r="X49" s="7"/>
      <c r="Y49" s="7"/>
    </row>
    <row r="50" spans="1:25" ht="114" customHeight="1" x14ac:dyDescent="0.3">
      <c r="A50" s="164"/>
      <c r="B50" s="164"/>
      <c r="C50" s="164"/>
      <c r="D50" s="16" t="s">
        <v>114</v>
      </c>
      <c r="E50" s="18" t="s">
        <v>359</v>
      </c>
      <c r="F50" s="2">
        <v>2015</v>
      </c>
      <c r="G50" s="3">
        <v>20</v>
      </c>
      <c r="H50" s="2">
        <f t="shared" si="0"/>
        <v>10</v>
      </c>
      <c r="I50" s="2">
        <f t="shared" si="3"/>
        <v>10</v>
      </c>
      <c r="J50" s="18" t="s">
        <v>192</v>
      </c>
      <c r="K50" s="18" t="s">
        <v>35</v>
      </c>
      <c r="L50" s="2">
        <v>1</v>
      </c>
      <c r="M50" s="2" t="s">
        <v>29</v>
      </c>
      <c r="N50" s="2">
        <v>3705</v>
      </c>
      <c r="O50" s="18" t="s">
        <v>332</v>
      </c>
      <c r="P50" s="18">
        <f t="shared" si="4"/>
        <v>3705</v>
      </c>
      <c r="Q50" s="18"/>
      <c r="R50" s="2" t="s">
        <v>342</v>
      </c>
      <c r="S50" s="19">
        <v>3</v>
      </c>
      <c r="T50" s="18" t="s">
        <v>222</v>
      </c>
      <c r="U50" s="7"/>
      <c r="V50" s="7"/>
      <c r="W50" s="7"/>
      <c r="X50" s="7"/>
      <c r="Y50" s="7"/>
    </row>
    <row r="51" spans="1:25" ht="114" customHeight="1" x14ac:dyDescent="0.3">
      <c r="A51" s="164"/>
      <c r="B51" s="164"/>
      <c r="C51" s="164"/>
      <c r="D51" s="16" t="s">
        <v>115</v>
      </c>
      <c r="E51" s="18" t="s">
        <v>277</v>
      </c>
      <c r="F51" s="2">
        <v>2015</v>
      </c>
      <c r="G51" s="2">
        <v>20</v>
      </c>
      <c r="H51" s="2">
        <f t="shared" si="0"/>
        <v>10</v>
      </c>
      <c r="I51" s="2">
        <f t="shared" si="3"/>
        <v>10</v>
      </c>
      <c r="J51" s="20" t="s">
        <v>113</v>
      </c>
      <c r="K51" s="18" t="s">
        <v>116</v>
      </c>
      <c r="L51" s="2">
        <v>9</v>
      </c>
      <c r="M51" s="2" t="s">
        <v>29</v>
      </c>
      <c r="N51" s="2">
        <v>1320</v>
      </c>
      <c r="O51" s="18" t="s">
        <v>331</v>
      </c>
      <c r="P51" s="18">
        <f t="shared" si="4"/>
        <v>11880</v>
      </c>
      <c r="Q51" s="18"/>
      <c r="R51" s="2" t="s">
        <v>342</v>
      </c>
      <c r="S51" s="19">
        <v>3</v>
      </c>
      <c r="T51" s="18" t="s">
        <v>220</v>
      </c>
      <c r="U51" s="7"/>
      <c r="V51" s="7"/>
      <c r="W51" s="7"/>
      <c r="X51" s="7"/>
      <c r="Y51" s="7"/>
    </row>
    <row r="52" spans="1:25" ht="114" customHeight="1" x14ac:dyDescent="0.3">
      <c r="A52" s="164"/>
      <c r="B52" s="164"/>
      <c r="C52" s="164"/>
      <c r="D52" s="16" t="s">
        <v>117</v>
      </c>
      <c r="E52" s="18" t="s">
        <v>278</v>
      </c>
      <c r="F52" s="2">
        <v>1967</v>
      </c>
      <c r="G52" s="2">
        <v>75</v>
      </c>
      <c r="H52" s="2">
        <f t="shared" si="0"/>
        <v>0</v>
      </c>
      <c r="I52" s="2">
        <f t="shared" si="3"/>
        <v>75</v>
      </c>
      <c r="J52" s="20" t="s">
        <v>118</v>
      </c>
      <c r="K52" s="18" t="s">
        <v>201</v>
      </c>
      <c r="L52" s="2">
        <v>10</v>
      </c>
      <c r="M52" s="2" t="s">
        <v>52</v>
      </c>
      <c r="N52" s="2">
        <v>500</v>
      </c>
      <c r="O52" s="16" t="s">
        <v>235</v>
      </c>
      <c r="P52" s="18">
        <f t="shared" si="4"/>
        <v>5000</v>
      </c>
      <c r="Q52" s="17"/>
      <c r="R52" s="2" t="s">
        <v>343</v>
      </c>
      <c r="S52" s="19">
        <v>5</v>
      </c>
      <c r="T52" s="18" t="s">
        <v>219</v>
      </c>
      <c r="U52" s="7"/>
      <c r="V52" s="7"/>
      <c r="W52" s="7"/>
      <c r="X52" s="7"/>
      <c r="Y52" s="7"/>
    </row>
    <row r="53" spans="1:25" ht="114" customHeight="1" x14ac:dyDescent="0.3">
      <c r="A53" s="164"/>
      <c r="B53" s="164"/>
      <c r="C53" s="2" t="s">
        <v>167</v>
      </c>
      <c r="D53" s="16" t="s">
        <v>119</v>
      </c>
      <c r="E53" s="18" t="s">
        <v>279</v>
      </c>
      <c r="F53" s="2">
        <v>2021</v>
      </c>
      <c r="G53" s="2">
        <v>20</v>
      </c>
      <c r="H53" s="2">
        <f t="shared" si="0"/>
        <v>0</v>
      </c>
      <c r="I53" s="2">
        <f t="shared" si="3"/>
        <v>20</v>
      </c>
      <c r="J53" s="20" t="s">
        <v>120</v>
      </c>
      <c r="K53" s="18" t="s">
        <v>202</v>
      </c>
      <c r="L53" s="2">
        <v>26</v>
      </c>
      <c r="M53" s="2" t="s">
        <v>29</v>
      </c>
      <c r="N53" s="2">
        <v>277</v>
      </c>
      <c r="O53" s="18" t="s">
        <v>333</v>
      </c>
      <c r="P53" s="18">
        <f t="shared" si="4"/>
        <v>7202</v>
      </c>
      <c r="Q53" s="17"/>
      <c r="R53" s="2" t="s">
        <v>343</v>
      </c>
      <c r="S53" s="19">
        <v>5</v>
      </c>
      <c r="T53" s="18" t="s">
        <v>218</v>
      </c>
      <c r="U53" s="7"/>
      <c r="V53" s="7"/>
      <c r="W53" s="7"/>
      <c r="X53" s="7"/>
      <c r="Y53" s="7"/>
    </row>
    <row r="54" spans="1:25" ht="114" customHeight="1" x14ac:dyDescent="0.3">
      <c r="A54" s="164"/>
      <c r="B54" s="164" t="s">
        <v>121</v>
      </c>
      <c r="C54" s="2" t="s">
        <v>168</v>
      </c>
      <c r="D54" s="16" t="s">
        <v>125</v>
      </c>
      <c r="E54" s="20" t="s">
        <v>280</v>
      </c>
      <c r="F54" s="2" t="s">
        <v>123</v>
      </c>
      <c r="G54" s="2">
        <v>20</v>
      </c>
      <c r="H54" s="2">
        <f t="shared" si="0"/>
        <v>5</v>
      </c>
      <c r="I54" s="2">
        <f t="shared" si="3"/>
        <v>15</v>
      </c>
      <c r="J54" s="20" t="s">
        <v>124</v>
      </c>
      <c r="K54" s="18" t="s">
        <v>35</v>
      </c>
      <c r="L54" s="2">
        <v>1</v>
      </c>
      <c r="M54" s="2" t="s">
        <v>29</v>
      </c>
      <c r="N54" s="2">
        <v>799</v>
      </c>
      <c r="O54" s="16" t="s">
        <v>224</v>
      </c>
      <c r="P54" s="18">
        <f t="shared" si="4"/>
        <v>799</v>
      </c>
      <c r="Q54" s="18"/>
      <c r="R54" s="2" t="s">
        <v>458</v>
      </c>
      <c r="S54" s="19">
        <v>4</v>
      </c>
      <c r="T54" s="18" t="s">
        <v>217</v>
      </c>
      <c r="U54" s="7"/>
      <c r="V54" s="7"/>
      <c r="W54" s="7"/>
      <c r="X54" s="7"/>
      <c r="Y54" s="7"/>
    </row>
    <row r="55" spans="1:25" ht="114" customHeight="1" x14ac:dyDescent="0.3">
      <c r="A55" s="164"/>
      <c r="B55" s="164"/>
      <c r="C55" s="164" t="s">
        <v>169</v>
      </c>
      <c r="D55" s="16" t="s">
        <v>126</v>
      </c>
      <c r="E55" s="18" t="s">
        <v>350</v>
      </c>
      <c r="F55" s="2">
        <v>2014</v>
      </c>
      <c r="G55" s="2">
        <v>50</v>
      </c>
      <c r="H55" s="2">
        <f t="shared" si="0"/>
        <v>37.5</v>
      </c>
      <c r="I55" s="2">
        <f t="shared" si="3"/>
        <v>12.5</v>
      </c>
      <c r="J55" s="18" t="s">
        <v>127</v>
      </c>
      <c r="K55" s="18" t="s">
        <v>35</v>
      </c>
      <c r="L55" s="2">
        <v>1</v>
      </c>
      <c r="M55" s="2" t="s">
        <v>29</v>
      </c>
      <c r="N55" s="2">
        <v>7460</v>
      </c>
      <c r="O55" s="18" t="s">
        <v>334</v>
      </c>
      <c r="P55" s="18">
        <f t="shared" si="4"/>
        <v>7460</v>
      </c>
      <c r="Q55" s="18"/>
      <c r="R55" s="2" t="s">
        <v>345</v>
      </c>
      <c r="S55" s="19">
        <v>2</v>
      </c>
      <c r="T55" s="18" t="s">
        <v>216</v>
      </c>
      <c r="U55" s="7"/>
      <c r="V55" s="7"/>
      <c r="W55" s="7"/>
      <c r="X55" s="7"/>
      <c r="Y55" s="7"/>
    </row>
    <row r="56" spans="1:25" ht="114" customHeight="1" x14ac:dyDescent="0.3">
      <c r="A56" s="164"/>
      <c r="B56" s="164"/>
      <c r="C56" s="164"/>
      <c r="D56" s="16" t="s">
        <v>128</v>
      </c>
      <c r="E56" s="18" t="s">
        <v>351</v>
      </c>
      <c r="F56" s="2">
        <v>2006</v>
      </c>
      <c r="G56" s="2">
        <v>20</v>
      </c>
      <c r="H56" s="2">
        <f t="shared" si="0"/>
        <v>5</v>
      </c>
      <c r="I56" s="2">
        <f t="shared" si="3"/>
        <v>15</v>
      </c>
      <c r="J56" s="18" t="s">
        <v>129</v>
      </c>
      <c r="K56" s="18" t="s">
        <v>203</v>
      </c>
      <c r="L56" s="2">
        <v>100</v>
      </c>
      <c r="M56" s="2" t="s">
        <v>29</v>
      </c>
      <c r="N56" s="2">
        <v>238</v>
      </c>
      <c r="O56" s="18" t="s">
        <v>335</v>
      </c>
      <c r="P56" s="18">
        <f t="shared" si="4"/>
        <v>23800</v>
      </c>
      <c r="Q56" s="17"/>
      <c r="R56" s="2" t="s">
        <v>458</v>
      </c>
      <c r="S56" s="19">
        <v>4</v>
      </c>
      <c r="T56" s="18" t="s">
        <v>215</v>
      </c>
      <c r="U56" s="7"/>
      <c r="V56" s="7"/>
      <c r="W56" s="7"/>
      <c r="X56" s="7"/>
      <c r="Y56" s="7"/>
    </row>
    <row r="57" spans="1:25" ht="114" customHeight="1" x14ac:dyDescent="0.3">
      <c r="A57" s="164"/>
      <c r="B57" s="164"/>
      <c r="C57" s="164" t="s">
        <v>170</v>
      </c>
      <c r="D57" s="16" t="s">
        <v>130</v>
      </c>
      <c r="E57" s="18" t="s">
        <v>352</v>
      </c>
      <c r="F57" s="2">
        <v>2014</v>
      </c>
      <c r="G57" s="2">
        <v>15</v>
      </c>
      <c r="H57" s="2">
        <f t="shared" si="0"/>
        <v>0</v>
      </c>
      <c r="I57" s="2">
        <f t="shared" si="3"/>
        <v>15</v>
      </c>
      <c r="J57" s="20" t="s">
        <v>131</v>
      </c>
      <c r="K57" s="20" t="s">
        <v>204</v>
      </c>
      <c r="L57" s="2">
        <v>4</v>
      </c>
      <c r="M57" s="2" t="s">
        <v>29</v>
      </c>
      <c r="N57" s="2">
        <v>1000</v>
      </c>
      <c r="O57" s="16" t="s">
        <v>225</v>
      </c>
      <c r="P57" s="18">
        <f t="shared" si="4"/>
        <v>4000</v>
      </c>
      <c r="Q57" s="18"/>
      <c r="R57" s="2" t="s">
        <v>343</v>
      </c>
      <c r="S57" s="19">
        <v>5</v>
      </c>
      <c r="T57" s="18" t="s">
        <v>214</v>
      </c>
      <c r="U57" s="7"/>
      <c r="V57" s="7"/>
      <c r="W57" s="7"/>
      <c r="X57" s="7"/>
      <c r="Y57" s="7"/>
    </row>
    <row r="58" spans="1:25" ht="114" customHeight="1" x14ac:dyDescent="0.3">
      <c r="A58" s="164"/>
      <c r="B58" s="164"/>
      <c r="C58" s="164"/>
      <c r="D58" s="16" t="s">
        <v>132</v>
      </c>
      <c r="E58" s="18" t="s">
        <v>360</v>
      </c>
      <c r="F58" s="2">
        <v>2015</v>
      </c>
      <c r="G58" s="2">
        <v>20</v>
      </c>
      <c r="H58" s="2">
        <f t="shared" si="0"/>
        <v>5</v>
      </c>
      <c r="I58" s="2">
        <f t="shared" si="3"/>
        <v>15</v>
      </c>
      <c r="J58" s="18" t="s">
        <v>133</v>
      </c>
      <c r="K58" s="20" t="s">
        <v>204</v>
      </c>
      <c r="L58" s="2">
        <v>6</v>
      </c>
      <c r="M58" s="2" t="s">
        <v>29</v>
      </c>
      <c r="N58" s="2">
        <v>2326</v>
      </c>
      <c r="O58" s="18" t="s">
        <v>336</v>
      </c>
      <c r="P58" s="18">
        <f t="shared" si="4"/>
        <v>13956</v>
      </c>
      <c r="Q58" s="18"/>
      <c r="R58" s="2" t="s">
        <v>458</v>
      </c>
      <c r="S58" s="19">
        <v>4</v>
      </c>
      <c r="T58" s="18" t="s">
        <v>213</v>
      </c>
      <c r="U58" s="7"/>
      <c r="V58" s="7"/>
      <c r="W58" s="7"/>
      <c r="X58" s="7"/>
      <c r="Y58" s="7"/>
    </row>
    <row r="59" spans="1:25" ht="114" customHeight="1" x14ac:dyDescent="0.3">
      <c r="A59" s="164"/>
      <c r="B59" s="164"/>
      <c r="C59" s="164"/>
      <c r="D59" s="16" t="s">
        <v>134</v>
      </c>
      <c r="E59" s="18" t="s">
        <v>281</v>
      </c>
      <c r="F59" s="2">
        <v>2014</v>
      </c>
      <c r="G59" s="2">
        <v>20</v>
      </c>
      <c r="H59" s="2">
        <v>8</v>
      </c>
      <c r="I59" s="2">
        <f t="shared" si="3"/>
        <v>12</v>
      </c>
      <c r="J59" s="18"/>
      <c r="K59" s="18" t="s">
        <v>35</v>
      </c>
      <c r="L59" s="2">
        <v>100</v>
      </c>
      <c r="M59" s="2" t="s">
        <v>150</v>
      </c>
      <c r="N59" s="2">
        <v>395</v>
      </c>
      <c r="O59" s="18" t="s">
        <v>337</v>
      </c>
      <c r="P59" s="18">
        <f t="shared" si="4"/>
        <v>39500</v>
      </c>
      <c r="Q59" s="17"/>
      <c r="R59" s="2" t="s">
        <v>342</v>
      </c>
      <c r="S59" s="19">
        <v>3</v>
      </c>
      <c r="T59" s="18" t="s">
        <v>212</v>
      </c>
      <c r="U59" s="7"/>
      <c r="V59" s="7"/>
      <c r="W59" s="7"/>
      <c r="X59" s="7"/>
      <c r="Y59" s="7"/>
    </row>
    <row r="60" spans="1:25" ht="114" customHeight="1" x14ac:dyDescent="0.3">
      <c r="A60" s="164"/>
      <c r="B60" s="164"/>
      <c r="C60" s="164"/>
      <c r="D60" s="16" t="s">
        <v>135</v>
      </c>
      <c r="E60" s="20" t="s">
        <v>353</v>
      </c>
      <c r="F60" s="2">
        <v>2016</v>
      </c>
      <c r="G60" s="2">
        <v>20</v>
      </c>
      <c r="H60" s="2">
        <f t="shared" si="0"/>
        <v>5</v>
      </c>
      <c r="I60" s="2">
        <f t="shared" si="3"/>
        <v>15</v>
      </c>
      <c r="J60" s="18" t="s">
        <v>136</v>
      </c>
      <c r="K60" s="18" t="s">
        <v>137</v>
      </c>
      <c r="L60" s="2">
        <v>100</v>
      </c>
      <c r="M60" s="2" t="s">
        <v>29</v>
      </c>
      <c r="N60" s="2">
        <v>373</v>
      </c>
      <c r="O60" s="18" t="s">
        <v>338</v>
      </c>
      <c r="P60" s="18">
        <f t="shared" si="4"/>
        <v>37300</v>
      </c>
      <c r="Q60" s="17"/>
      <c r="R60" s="2" t="s">
        <v>458</v>
      </c>
      <c r="S60" s="19">
        <v>4</v>
      </c>
      <c r="T60" s="18" t="s">
        <v>211</v>
      </c>
      <c r="U60" s="7"/>
      <c r="V60" s="7"/>
      <c r="W60" s="7"/>
      <c r="X60" s="7"/>
      <c r="Y60" s="7"/>
    </row>
    <row r="61" spans="1:25" ht="114" customHeight="1" x14ac:dyDescent="0.3">
      <c r="A61" s="164"/>
      <c r="B61" s="164"/>
      <c r="C61" s="164"/>
      <c r="D61" s="16" t="s">
        <v>138</v>
      </c>
      <c r="E61" s="18" t="s">
        <v>354</v>
      </c>
      <c r="F61" s="2">
        <v>2020</v>
      </c>
      <c r="G61" s="3">
        <v>15</v>
      </c>
      <c r="H61" s="2">
        <f t="shared" si="0"/>
        <v>0</v>
      </c>
      <c r="I61" s="2">
        <f t="shared" si="3"/>
        <v>15</v>
      </c>
      <c r="J61" s="18" t="s">
        <v>191</v>
      </c>
      <c r="K61" s="18" t="s">
        <v>35</v>
      </c>
      <c r="L61" s="2">
        <v>8</v>
      </c>
      <c r="M61" s="3" t="s">
        <v>29</v>
      </c>
      <c r="N61" s="2">
        <v>199</v>
      </c>
      <c r="O61" s="16" t="s">
        <v>226</v>
      </c>
      <c r="P61" s="18">
        <f t="shared" si="4"/>
        <v>1592</v>
      </c>
      <c r="Q61" s="17"/>
      <c r="R61" s="2" t="s">
        <v>343</v>
      </c>
      <c r="S61" s="19">
        <v>5</v>
      </c>
      <c r="T61" s="18" t="s">
        <v>210</v>
      </c>
      <c r="U61" s="7"/>
      <c r="V61" s="7"/>
      <c r="W61" s="7"/>
      <c r="X61" s="7"/>
      <c r="Y61" s="7"/>
    </row>
    <row r="62" spans="1:25" ht="114" customHeight="1" x14ac:dyDescent="0.3">
      <c r="A62" s="164"/>
      <c r="B62" s="164"/>
      <c r="C62" s="164" t="s">
        <v>171</v>
      </c>
      <c r="D62" s="16" t="s">
        <v>139</v>
      </c>
      <c r="E62" s="18" t="s">
        <v>282</v>
      </c>
      <c r="F62" s="2">
        <v>2012</v>
      </c>
      <c r="G62" s="2">
        <v>20</v>
      </c>
      <c r="H62" s="2">
        <f t="shared" si="0"/>
        <v>20</v>
      </c>
      <c r="I62" s="2">
        <f t="shared" si="3"/>
        <v>0</v>
      </c>
      <c r="J62" s="20" t="s">
        <v>140</v>
      </c>
      <c r="K62" s="18" t="s">
        <v>205</v>
      </c>
      <c r="L62" s="2">
        <v>1</v>
      </c>
      <c r="M62" s="2" t="s">
        <v>29</v>
      </c>
      <c r="N62" s="2">
        <v>35500</v>
      </c>
      <c r="O62" s="16" t="s">
        <v>234</v>
      </c>
      <c r="P62" s="18">
        <f t="shared" si="4"/>
        <v>35500</v>
      </c>
      <c r="Q62" s="17"/>
      <c r="R62" s="2" t="s">
        <v>340</v>
      </c>
      <c r="S62" s="19">
        <v>1</v>
      </c>
      <c r="T62" s="18" t="s">
        <v>209</v>
      </c>
      <c r="U62" s="7"/>
      <c r="V62" s="7"/>
      <c r="W62" s="7"/>
      <c r="X62" s="7"/>
      <c r="Y62" s="7"/>
    </row>
    <row r="63" spans="1:25" ht="114" customHeight="1" x14ac:dyDescent="0.3">
      <c r="A63" s="164"/>
      <c r="B63" s="164"/>
      <c r="C63" s="164"/>
      <c r="D63" s="16" t="s">
        <v>141</v>
      </c>
      <c r="E63" s="20" t="s">
        <v>283</v>
      </c>
      <c r="F63" s="2">
        <v>2014</v>
      </c>
      <c r="G63" s="2">
        <v>20</v>
      </c>
      <c r="H63" s="2">
        <f t="shared" ref="H63:H65" si="5">(5-S63)/(5-1)*G63</f>
        <v>5</v>
      </c>
      <c r="I63" s="2">
        <f t="shared" si="3"/>
        <v>15</v>
      </c>
      <c r="J63" s="20" t="s">
        <v>142</v>
      </c>
      <c r="K63" s="18" t="s">
        <v>198</v>
      </c>
      <c r="L63" s="2">
        <v>1</v>
      </c>
      <c r="M63" s="2" t="s">
        <v>29</v>
      </c>
      <c r="N63" s="2">
        <v>6760</v>
      </c>
      <c r="O63" s="18" t="s">
        <v>339</v>
      </c>
      <c r="P63" s="18">
        <f t="shared" si="4"/>
        <v>6760</v>
      </c>
      <c r="Q63" s="18"/>
      <c r="R63" s="2" t="s">
        <v>458</v>
      </c>
      <c r="S63" s="19">
        <v>4</v>
      </c>
      <c r="T63" s="18" t="s">
        <v>208</v>
      </c>
      <c r="U63" s="7"/>
      <c r="V63" s="7"/>
      <c r="W63" s="7"/>
      <c r="X63" s="7"/>
      <c r="Y63" s="7"/>
    </row>
    <row r="64" spans="1:25" ht="114" customHeight="1" x14ac:dyDescent="0.3">
      <c r="A64" s="164"/>
      <c r="B64" s="164"/>
      <c r="C64" s="164"/>
      <c r="D64" s="16" t="s">
        <v>143</v>
      </c>
      <c r="E64" s="20" t="s">
        <v>362</v>
      </c>
      <c r="F64" s="2">
        <v>2014</v>
      </c>
      <c r="G64" s="2">
        <v>18</v>
      </c>
      <c r="H64" s="2">
        <f t="shared" si="5"/>
        <v>4.5</v>
      </c>
      <c r="I64" s="2">
        <f t="shared" si="3"/>
        <v>13.5</v>
      </c>
      <c r="J64" s="18" t="s">
        <v>144</v>
      </c>
      <c r="K64" s="18" t="s">
        <v>35</v>
      </c>
      <c r="L64" s="2">
        <v>2</v>
      </c>
      <c r="M64" s="2" t="s">
        <v>29</v>
      </c>
      <c r="N64" s="2">
        <v>2000</v>
      </c>
      <c r="O64" s="16" t="s">
        <v>228</v>
      </c>
      <c r="P64" s="18">
        <f t="shared" si="4"/>
        <v>4000</v>
      </c>
      <c r="Q64" s="18"/>
      <c r="R64" s="2" t="s">
        <v>458</v>
      </c>
      <c r="S64" s="19">
        <v>4</v>
      </c>
      <c r="T64" s="18" t="s">
        <v>207</v>
      </c>
      <c r="U64" s="7"/>
      <c r="V64" s="7"/>
      <c r="W64" s="7"/>
      <c r="X64" s="7"/>
      <c r="Y64" s="7"/>
    </row>
    <row r="65" spans="1:25" ht="114" customHeight="1" x14ac:dyDescent="0.3">
      <c r="A65" s="164"/>
      <c r="B65" s="164"/>
      <c r="C65" s="164"/>
      <c r="D65" s="16" t="s">
        <v>145</v>
      </c>
      <c r="E65" s="20" t="s">
        <v>361</v>
      </c>
      <c r="F65" s="2">
        <v>2014</v>
      </c>
      <c r="G65" s="2">
        <v>20</v>
      </c>
      <c r="H65" s="2">
        <f t="shared" si="5"/>
        <v>5</v>
      </c>
      <c r="I65" s="2">
        <f t="shared" si="3"/>
        <v>15</v>
      </c>
      <c r="J65" s="18" t="s">
        <v>146</v>
      </c>
      <c r="K65" s="18" t="s">
        <v>35</v>
      </c>
      <c r="L65" s="2">
        <v>1</v>
      </c>
      <c r="M65" s="2" t="s">
        <v>29</v>
      </c>
      <c r="N65" s="2">
        <v>8000</v>
      </c>
      <c r="O65" s="16" t="s">
        <v>227</v>
      </c>
      <c r="P65" s="18">
        <f t="shared" si="4"/>
        <v>8000</v>
      </c>
      <c r="Q65" s="18"/>
      <c r="R65" s="2" t="s">
        <v>458</v>
      </c>
      <c r="S65" s="19">
        <v>4</v>
      </c>
      <c r="T65" s="18" t="s">
        <v>206</v>
      </c>
      <c r="U65" s="7"/>
      <c r="V65" s="7"/>
      <c r="W65" s="7"/>
      <c r="X65" s="7"/>
      <c r="Y65" s="7"/>
    </row>
    <row r="66" spans="1:25" x14ac:dyDescent="0.3">
      <c r="A66" s="9"/>
      <c r="B66" s="9"/>
      <c r="C66" s="7"/>
      <c r="D66" s="7"/>
      <c r="E66" s="9"/>
      <c r="F66" s="6"/>
      <c r="G66" s="6"/>
      <c r="H66" s="6"/>
      <c r="I66" s="6"/>
      <c r="J66" s="9"/>
      <c r="K66" s="9"/>
      <c r="L66" s="6"/>
      <c r="M66" s="6"/>
      <c r="N66" s="6"/>
      <c r="P66" s="9"/>
      <c r="Q66" s="9"/>
      <c r="R66" s="6"/>
      <c r="S66" s="6"/>
      <c r="T66" s="9"/>
      <c r="U66" s="7"/>
      <c r="V66" s="7"/>
      <c r="W66" s="7"/>
      <c r="X66" s="7"/>
      <c r="Y66" s="7"/>
    </row>
    <row r="67" spans="1:25" x14ac:dyDescent="0.3">
      <c r="A67" s="9"/>
      <c r="B67" s="9"/>
      <c r="C67" s="7"/>
      <c r="D67" s="7"/>
      <c r="E67" s="9"/>
      <c r="F67" s="6"/>
      <c r="G67" s="6"/>
      <c r="H67" s="6"/>
      <c r="I67" s="6"/>
      <c r="J67" s="9"/>
      <c r="K67" s="9"/>
      <c r="L67" s="6"/>
      <c r="M67" s="6"/>
      <c r="N67" s="6"/>
      <c r="P67" s="25"/>
      <c r="Q67" s="9"/>
      <c r="R67" s="6"/>
      <c r="S67" s="6"/>
      <c r="T67" s="9"/>
      <c r="U67" s="7"/>
      <c r="V67" s="7"/>
      <c r="W67" s="7"/>
      <c r="X67" s="7"/>
      <c r="Y67" s="7"/>
    </row>
    <row r="68" spans="1:25" x14ac:dyDescent="0.3">
      <c r="A68" s="9"/>
      <c r="B68" s="9"/>
      <c r="C68" s="7"/>
      <c r="D68" s="7"/>
      <c r="E68" s="9"/>
      <c r="F68" s="6"/>
      <c r="G68" s="6"/>
      <c r="H68" s="6"/>
      <c r="I68" s="6"/>
      <c r="J68" s="9"/>
      <c r="K68" s="9"/>
      <c r="L68" s="6"/>
      <c r="M68" s="6"/>
      <c r="N68" s="6"/>
      <c r="P68" s="9"/>
      <c r="Q68" s="9"/>
      <c r="R68" s="6"/>
      <c r="S68" s="6"/>
      <c r="T68" s="9"/>
      <c r="U68" s="7"/>
      <c r="V68" s="7"/>
      <c r="W68" s="7"/>
      <c r="X68" s="7"/>
      <c r="Y68" s="7"/>
    </row>
    <row r="69" spans="1:25" x14ac:dyDescent="0.3">
      <c r="A69" s="9"/>
      <c r="B69" s="9"/>
      <c r="C69" s="7"/>
      <c r="D69" s="7"/>
      <c r="E69" s="9"/>
      <c r="F69" s="6"/>
      <c r="G69" s="6"/>
      <c r="H69" s="6"/>
      <c r="I69" s="6"/>
      <c r="J69" s="9"/>
      <c r="K69" s="9"/>
      <c r="L69" s="6"/>
      <c r="M69" s="6"/>
      <c r="N69" s="6"/>
      <c r="P69" s="9"/>
      <c r="Q69" s="9"/>
      <c r="R69" s="6"/>
      <c r="S69" s="6"/>
      <c r="T69" s="9"/>
      <c r="U69" s="7"/>
      <c r="V69" s="7"/>
      <c r="W69" s="7"/>
      <c r="X69" s="7"/>
      <c r="Y69" s="7"/>
    </row>
    <row r="70" spans="1:25" x14ac:dyDescent="0.3">
      <c r="A70" s="9"/>
      <c r="B70" s="9"/>
      <c r="C70" s="7"/>
      <c r="D70" s="7"/>
      <c r="E70" s="9"/>
      <c r="F70" s="6"/>
      <c r="G70" s="6"/>
      <c r="H70" s="6"/>
      <c r="I70" s="6"/>
      <c r="J70" s="9"/>
      <c r="K70" s="9"/>
      <c r="L70" s="6"/>
      <c r="M70" s="6"/>
      <c r="N70" s="6"/>
      <c r="P70" s="9"/>
      <c r="Q70" s="9"/>
      <c r="R70" s="6"/>
      <c r="S70" s="6"/>
      <c r="T70" s="9"/>
      <c r="U70" s="7"/>
      <c r="V70" s="7"/>
      <c r="W70" s="7"/>
      <c r="X70" s="7"/>
      <c r="Y70" s="7"/>
    </row>
    <row r="71" spans="1:25" x14ac:dyDescent="0.3">
      <c r="A71" s="9"/>
      <c r="B71" s="9"/>
      <c r="C71" s="7"/>
      <c r="D71" s="7"/>
      <c r="E71" s="9"/>
      <c r="F71" s="6"/>
      <c r="G71" s="6"/>
      <c r="H71" s="6"/>
      <c r="I71" s="6"/>
      <c r="J71" s="9"/>
      <c r="K71" s="9"/>
      <c r="L71" s="6"/>
      <c r="M71" s="6"/>
      <c r="N71" s="6"/>
      <c r="P71" s="9"/>
      <c r="Q71" s="9"/>
      <c r="R71" s="6"/>
      <c r="S71" s="6"/>
      <c r="T71" s="9"/>
      <c r="U71" s="7"/>
      <c r="V71" s="7"/>
      <c r="W71" s="7"/>
      <c r="X71" s="7"/>
      <c r="Y71" s="7"/>
    </row>
    <row r="72" spans="1:25" x14ac:dyDescent="0.3">
      <c r="A72" s="9"/>
      <c r="B72" s="9"/>
      <c r="C72" s="7"/>
      <c r="D72" s="7"/>
      <c r="E72" s="9"/>
      <c r="F72" s="6"/>
      <c r="G72" s="6"/>
      <c r="H72" s="6"/>
      <c r="I72" s="6"/>
      <c r="J72" s="9"/>
      <c r="K72" s="9"/>
      <c r="L72" s="6"/>
      <c r="M72" s="6"/>
      <c r="N72" s="6"/>
      <c r="P72" s="9"/>
      <c r="Q72" s="9"/>
      <c r="R72" s="6"/>
      <c r="S72" s="6"/>
      <c r="T72" s="9"/>
      <c r="U72" s="7"/>
      <c r="V72" s="7"/>
      <c r="W72" s="7"/>
      <c r="X72" s="7"/>
      <c r="Y72" s="7"/>
    </row>
    <row r="73" spans="1:25" x14ac:dyDescent="0.3">
      <c r="A73" s="9"/>
      <c r="B73" s="9"/>
      <c r="C73" s="7"/>
      <c r="D73" s="7"/>
      <c r="E73" s="9"/>
      <c r="F73" s="6"/>
      <c r="G73" s="6"/>
      <c r="H73" s="6"/>
      <c r="I73" s="6"/>
      <c r="J73" s="9"/>
      <c r="K73" s="9"/>
      <c r="L73" s="6"/>
      <c r="M73" s="6"/>
      <c r="N73" s="6"/>
      <c r="P73" s="9"/>
      <c r="Q73" s="9"/>
      <c r="R73" s="6"/>
      <c r="S73" s="6"/>
      <c r="T73" s="9"/>
      <c r="U73" s="7"/>
      <c r="V73" s="7"/>
      <c r="W73" s="7"/>
      <c r="X73" s="7"/>
      <c r="Y73" s="7"/>
    </row>
    <row r="74" spans="1:25" x14ac:dyDescent="0.3">
      <c r="A74" s="9"/>
      <c r="B74" s="9"/>
      <c r="C74" s="7"/>
      <c r="D74" s="7"/>
      <c r="E74" s="9"/>
      <c r="F74" s="6"/>
      <c r="G74" s="6"/>
      <c r="H74" s="6"/>
      <c r="I74" s="6"/>
      <c r="J74" s="9"/>
      <c r="K74" s="9"/>
      <c r="L74" s="6"/>
      <c r="M74" s="6"/>
      <c r="N74" s="6"/>
      <c r="P74" s="9"/>
      <c r="Q74" s="9"/>
      <c r="R74" s="6"/>
      <c r="S74" s="6"/>
      <c r="T74" s="9"/>
      <c r="U74" s="7"/>
      <c r="V74" s="7"/>
      <c r="W74" s="7"/>
      <c r="X74" s="7"/>
      <c r="Y74" s="7"/>
    </row>
    <row r="75" spans="1:25" x14ac:dyDescent="0.3">
      <c r="A75" s="9"/>
      <c r="B75" s="9"/>
      <c r="C75" s="7"/>
      <c r="D75" s="7"/>
      <c r="E75" s="9"/>
      <c r="F75" s="6"/>
      <c r="G75" s="6"/>
      <c r="H75" s="6"/>
      <c r="I75" s="6"/>
      <c r="J75" s="9"/>
      <c r="K75" s="9"/>
      <c r="L75" s="6"/>
      <c r="M75" s="6"/>
      <c r="N75" s="6"/>
      <c r="P75" s="9"/>
      <c r="Q75" s="9"/>
      <c r="R75" s="6"/>
      <c r="S75" s="6"/>
      <c r="T75" s="9"/>
      <c r="U75" s="7"/>
      <c r="V75" s="7"/>
      <c r="W75" s="7"/>
      <c r="X75" s="7"/>
      <c r="Y75" s="7"/>
    </row>
    <row r="76" spans="1:25" x14ac:dyDescent="0.3">
      <c r="A76" s="9"/>
      <c r="B76" s="9"/>
      <c r="C76" s="7"/>
      <c r="D76" s="7"/>
      <c r="E76" s="9"/>
      <c r="F76" s="6"/>
      <c r="G76" s="6"/>
      <c r="H76" s="6"/>
      <c r="I76" s="6"/>
      <c r="J76" s="9"/>
      <c r="K76" s="9"/>
      <c r="L76" s="6"/>
      <c r="M76" s="6"/>
      <c r="N76" s="6"/>
      <c r="P76" s="9"/>
      <c r="Q76" s="9"/>
      <c r="R76" s="6"/>
      <c r="S76" s="6"/>
      <c r="T76" s="9"/>
      <c r="U76" s="7"/>
      <c r="V76" s="7"/>
      <c r="W76" s="7"/>
      <c r="X76" s="7"/>
      <c r="Y76" s="7"/>
    </row>
    <row r="77" spans="1:25" x14ac:dyDescent="0.3">
      <c r="A77" s="9"/>
      <c r="B77" s="9"/>
      <c r="C77" s="7"/>
      <c r="D77" s="7"/>
      <c r="E77" s="9"/>
      <c r="F77" s="6"/>
      <c r="G77" s="6"/>
      <c r="H77" s="6"/>
      <c r="I77" s="6"/>
      <c r="J77" s="9"/>
      <c r="K77" s="9"/>
      <c r="L77" s="6"/>
      <c r="M77" s="6"/>
      <c r="N77" s="6"/>
      <c r="P77" s="9"/>
      <c r="Q77" s="9"/>
      <c r="R77" s="6"/>
      <c r="S77" s="6"/>
      <c r="T77" s="9"/>
      <c r="U77" s="7"/>
      <c r="V77" s="7"/>
      <c r="W77" s="7"/>
      <c r="X77" s="7"/>
      <c r="Y77" s="7"/>
    </row>
    <row r="78" spans="1:25" x14ac:dyDescent="0.3">
      <c r="A78" s="9"/>
      <c r="B78" s="9"/>
      <c r="C78" s="7"/>
      <c r="D78" s="7"/>
      <c r="E78" s="9"/>
      <c r="F78" s="6"/>
      <c r="G78" s="6"/>
      <c r="H78" s="6"/>
      <c r="I78" s="6"/>
      <c r="J78" s="9"/>
      <c r="K78" s="9"/>
      <c r="L78" s="6"/>
      <c r="M78" s="6"/>
      <c r="N78" s="6"/>
      <c r="P78" s="9"/>
      <c r="Q78" s="9"/>
      <c r="R78" s="6"/>
      <c r="S78" s="6"/>
      <c r="T78" s="9"/>
      <c r="U78" s="7"/>
      <c r="V78" s="7"/>
      <c r="W78" s="7"/>
      <c r="X78" s="7"/>
      <c r="Y78" s="7"/>
    </row>
    <row r="79" spans="1:25" x14ac:dyDescent="0.3">
      <c r="A79" s="9"/>
      <c r="B79" s="9"/>
      <c r="C79" s="7"/>
      <c r="D79" s="7"/>
      <c r="E79" s="9"/>
      <c r="F79" s="6"/>
      <c r="G79" s="6"/>
      <c r="H79" s="6"/>
      <c r="I79" s="6"/>
      <c r="J79" s="9"/>
      <c r="K79" s="9"/>
      <c r="L79" s="6"/>
      <c r="M79" s="6"/>
      <c r="N79" s="6"/>
      <c r="P79" s="9"/>
      <c r="Q79" s="9"/>
      <c r="R79" s="6"/>
      <c r="S79" s="6"/>
      <c r="T79" s="9"/>
      <c r="U79" s="7"/>
      <c r="V79" s="7"/>
      <c r="W79" s="7"/>
      <c r="X79" s="7"/>
      <c r="Y79" s="7"/>
    </row>
    <row r="80" spans="1:25" x14ac:dyDescent="0.3">
      <c r="A80" s="9"/>
      <c r="B80" s="9"/>
      <c r="C80" s="7"/>
      <c r="D80" s="7"/>
      <c r="E80" s="9"/>
      <c r="F80" s="6"/>
      <c r="G80" s="6"/>
      <c r="H80" s="6"/>
      <c r="I80" s="6"/>
      <c r="J80" s="9"/>
      <c r="K80" s="9"/>
      <c r="L80" s="6"/>
      <c r="M80" s="6"/>
      <c r="N80" s="6"/>
      <c r="P80" s="9"/>
      <c r="Q80" s="9"/>
      <c r="R80" s="6"/>
      <c r="S80" s="6"/>
      <c r="T80" s="9"/>
      <c r="U80" s="7"/>
      <c r="V80" s="7"/>
      <c r="W80" s="7"/>
      <c r="X80" s="7"/>
      <c r="Y80" s="7"/>
    </row>
    <row r="81" spans="1:25" x14ac:dyDescent="0.3">
      <c r="A81" s="9"/>
      <c r="B81" s="9"/>
      <c r="C81" s="7"/>
      <c r="D81" s="7"/>
      <c r="E81" s="9"/>
      <c r="F81" s="6"/>
      <c r="G81" s="6"/>
      <c r="H81" s="6"/>
      <c r="I81" s="6"/>
      <c r="J81" s="9"/>
      <c r="K81" s="9"/>
      <c r="L81" s="6"/>
      <c r="M81" s="6"/>
      <c r="N81" s="6"/>
      <c r="P81" s="9"/>
      <c r="Q81" s="9"/>
      <c r="R81" s="6"/>
      <c r="S81" s="6"/>
      <c r="T81" s="9"/>
      <c r="U81" s="7"/>
      <c r="V81" s="7"/>
      <c r="W81" s="7"/>
      <c r="X81" s="7"/>
      <c r="Y81" s="7"/>
    </row>
    <row r="82" spans="1:25" x14ac:dyDescent="0.3">
      <c r="A82" s="9"/>
      <c r="B82" s="9"/>
      <c r="C82" s="7"/>
      <c r="D82" s="7"/>
      <c r="E82" s="9"/>
      <c r="F82" s="6"/>
      <c r="G82" s="6"/>
      <c r="H82" s="6"/>
      <c r="I82" s="6"/>
      <c r="J82" s="9"/>
      <c r="K82" s="9"/>
      <c r="L82" s="6"/>
      <c r="M82" s="6"/>
      <c r="N82" s="6"/>
      <c r="P82" s="9"/>
      <c r="Q82" s="9"/>
      <c r="R82" s="6"/>
      <c r="S82" s="6"/>
      <c r="T82" s="9"/>
      <c r="U82" s="7"/>
      <c r="V82" s="7"/>
      <c r="W82" s="7"/>
      <c r="X82" s="7"/>
      <c r="Y82" s="7"/>
    </row>
    <row r="83" spans="1:25" x14ac:dyDescent="0.3">
      <c r="A83" s="9"/>
      <c r="B83" s="9"/>
      <c r="C83" s="7"/>
      <c r="D83" s="7"/>
      <c r="E83" s="9"/>
      <c r="F83" s="6"/>
      <c r="G83" s="6"/>
      <c r="H83" s="6"/>
      <c r="I83" s="6"/>
      <c r="J83" s="9"/>
      <c r="K83" s="9"/>
      <c r="L83" s="6"/>
      <c r="M83" s="6"/>
      <c r="N83" s="6"/>
      <c r="P83" s="9"/>
      <c r="Q83" s="9"/>
      <c r="R83" s="6"/>
      <c r="S83" s="6"/>
      <c r="T83" s="9"/>
      <c r="U83" s="7"/>
      <c r="V83" s="7"/>
      <c r="W83" s="7"/>
      <c r="X83" s="7"/>
      <c r="Y83" s="7"/>
    </row>
    <row r="84" spans="1:25" x14ac:dyDescent="0.3">
      <c r="A84" s="9"/>
      <c r="B84" s="9"/>
      <c r="C84" s="7"/>
      <c r="D84" s="7"/>
      <c r="E84" s="9"/>
      <c r="F84" s="6"/>
      <c r="G84" s="6"/>
      <c r="H84" s="6"/>
      <c r="I84" s="6"/>
      <c r="J84" s="9"/>
      <c r="K84" s="9"/>
      <c r="L84" s="6"/>
      <c r="M84" s="6"/>
      <c r="N84" s="6"/>
      <c r="P84" s="9"/>
      <c r="Q84" s="9"/>
      <c r="R84" s="6"/>
      <c r="S84" s="6"/>
      <c r="T84" s="9"/>
      <c r="U84" s="7"/>
      <c r="V84" s="7"/>
      <c r="W84" s="7"/>
      <c r="X84" s="7"/>
      <c r="Y84" s="7"/>
    </row>
    <row r="85" spans="1:25" x14ac:dyDescent="0.3">
      <c r="A85" s="9"/>
      <c r="B85" s="9"/>
      <c r="C85" s="7"/>
      <c r="D85" s="7"/>
      <c r="E85" s="9"/>
      <c r="F85" s="6"/>
      <c r="G85" s="6"/>
      <c r="H85" s="6"/>
      <c r="I85" s="6"/>
      <c r="J85" s="9"/>
      <c r="K85" s="9"/>
      <c r="L85" s="6"/>
      <c r="M85" s="6"/>
      <c r="N85" s="6"/>
      <c r="P85" s="9"/>
      <c r="Q85" s="9"/>
      <c r="R85" s="6"/>
      <c r="S85" s="6"/>
      <c r="T85" s="9"/>
      <c r="U85" s="7"/>
      <c r="V85" s="7"/>
      <c r="W85" s="7"/>
      <c r="X85" s="7"/>
      <c r="Y85" s="7"/>
    </row>
    <row r="86" spans="1:25" x14ac:dyDescent="0.3">
      <c r="A86" s="9"/>
      <c r="B86" s="9"/>
      <c r="C86" s="7"/>
      <c r="D86" s="7"/>
      <c r="E86" s="9"/>
      <c r="F86" s="6"/>
      <c r="G86" s="6"/>
      <c r="H86" s="6"/>
      <c r="I86" s="6"/>
      <c r="J86" s="9"/>
      <c r="K86" s="9"/>
      <c r="L86" s="6"/>
      <c r="M86" s="6"/>
      <c r="N86" s="6"/>
      <c r="P86" s="9"/>
      <c r="Q86" s="9"/>
      <c r="R86" s="6"/>
      <c r="S86" s="6"/>
      <c r="T86" s="9"/>
      <c r="U86" s="7"/>
      <c r="V86" s="7"/>
      <c r="W86" s="7"/>
      <c r="X86" s="7"/>
      <c r="Y86" s="7"/>
    </row>
    <row r="87" spans="1:25" x14ac:dyDescent="0.3">
      <c r="A87" s="9"/>
      <c r="B87" s="9"/>
      <c r="C87" s="7"/>
      <c r="D87" s="7"/>
      <c r="E87" s="9"/>
      <c r="F87" s="6"/>
      <c r="G87" s="6"/>
      <c r="H87" s="6"/>
      <c r="I87" s="6"/>
      <c r="J87" s="9"/>
      <c r="K87" s="9"/>
      <c r="L87" s="6"/>
      <c r="M87" s="6"/>
      <c r="N87" s="6"/>
      <c r="P87" s="9"/>
      <c r="Q87" s="9"/>
      <c r="R87" s="6"/>
      <c r="S87" s="6"/>
      <c r="T87" s="9"/>
      <c r="U87" s="7"/>
      <c r="V87" s="7"/>
      <c r="W87" s="7"/>
      <c r="X87" s="7"/>
      <c r="Y87" s="7"/>
    </row>
    <row r="88" spans="1:25" x14ac:dyDescent="0.3">
      <c r="A88" s="9"/>
      <c r="B88" s="9"/>
      <c r="C88" s="7"/>
      <c r="D88" s="7"/>
      <c r="E88" s="9"/>
      <c r="F88" s="6"/>
      <c r="G88" s="6"/>
      <c r="H88" s="6"/>
      <c r="I88" s="6"/>
      <c r="J88" s="9"/>
      <c r="K88" s="9"/>
      <c r="L88" s="6"/>
      <c r="M88" s="6"/>
      <c r="N88" s="6"/>
      <c r="P88" s="9"/>
      <c r="Q88" s="9"/>
      <c r="R88" s="6"/>
      <c r="S88" s="6"/>
      <c r="T88" s="9"/>
      <c r="U88" s="7"/>
      <c r="V88" s="7"/>
      <c r="W88" s="7"/>
      <c r="X88" s="7"/>
      <c r="Y88" s="7"/>
    </row>
    <row r="89" spans="1:25" x14ac:dyDescent="0.3">
      <c r="A89" s="9"/>
      <c r="B89" s="9"/>
      <c r="C89" s="7"/>
      <c r="D89" s="7"/>
      <c r="E89" s="9"/>
      <c r="F89" s="6"/>
      <c r="G89" s="6"/>
      <c r="H89" s="6"/>
      <c r="I89" s="6"/>
      <c r="J89" s="9"/>
      <c r="K89" s="9"/>
      <c r="L89" s="6"/>
      <c r="M89" s="6"/>
      <c r="N89" s="6"/>
      <c r="P89" s="9"/>
      <c r="Q89" s="9"/>
      <c r="R89" s="6"/>
      <c r="S89" s="6"/>
      <c r="T89" s="9"/>
      <c r="U89" s="7"/>
      <c r="V89" s="7"/>
      <c r="W89" s="7"/>
      <c r="X89" s="7"/>
      <c r="Y89" s="7"/>
    </row>
    <row r="90" spans="1:25" x14ac:dyDescent="0.3">
      <c r="A90" s="9"/>
      <c r="B90" s="9"/>
      <c r="C90" s="7"/>
      <c r="D90" s="7"/>
      <c r="E90" s="9"/>
      <c r="F90" s="6"/>
      <c r="G90" s="6"/>
      <c r="H90" s="6"/>
      <c r="I90" s="6"/>
      <c r="J90" s="9"/>
      <c r="K90" s="9"/>
      <c r="L90" s="6"/>
      <c r="M90" s="6"/>
      <c r="N90" s="6"/>
      <c r="P90" s="9"/>
      <c r="Q90" s="9"/>
      <c r="R90" s="6"/>
      <c r="S90" s="6"/>
      <c r="T90" s="9"/>
      <c r="U90" s="7"/>
      <c r="V90" s="7"/>
      <c r="W90" s="7"/>
      <c r="X90" s="7"/>
      <c r="Y90" s="7"/>
    </row>
    <row r="91" spans="1:25" x14ac:dyDescent="0.3">
      <c r="A91" s="9"/>
      <c r="B91" s="9"/>
      <c r="C91" s="7"/>
      <c r="D91" s="7"/>
      <c r="E91" s="9"/>
      <c r="F91" s="6"/>
      <c r="G91" s="6"/>
      <c r="H91" s="6"/>
      <c r="I91" s="6"/>
      <c r="J91" s="9"/>
      <c r="K91" s="9"/>
      <c r="L91" s="6"/>
      <c r="M91" s="6"/>
      <c r="N91" s="6"/>
      <c r="P91" s="9"/>
      <c r="Q91" s="9"/>
      <c r="R91" s="6"/>
      <c r="S91" s="6"/>
      <c r="T91" s="9"/>
      <c r="U91" s="7"/>
      <c r="V91" s="7"/>
      <c r="W91" s="7"/>
      <c r="X91" s="7"/>
      <c r="Y91" s="7"/>
    </row>
    <row r="92" spans="1:25" x14ac:dyDescent="0.3">
      <c r="A92" s="9"/>
      <c r="B92" s="9"/>
      <c r="C92" s="7"/>
      <c r="D92" s="7"/>
      <c r="E92" s="9"/>
      <c r="F92" s="6"/>
      <c r="G92" s="6"/>
      <c r="H92" s="6"/>
      <c r="I92" s="6"/>
      <c r="J92" s="9"/>
      <c r="K92" s="9"/>
      <c r="L92" s="6"/>
      <c r="M92" s="6"/>
      <c r="N92" s="6"/>
      <c r="P92" s="9"/>
      <c r="Q92" s="9"/>
      <c r="R92" s="6"/>
      <c r="S92" s="6"/>
      <c r="T92" s="9"/>
      <c r="U92" s="7"/>
      <c r="V92" s="7"/>
      <c r="W92" s="7"/>
      <c r="X92" s="7"/>
      <c r="Y92" s="7"/>
    </row>
  </sheetData>
  <mergeCells count="30">
    <mergeCell ref="A49:A65"/>
    <mergeCell ref="C62:C65"/>
    <mergeCell ref="A24:A47"/>
    <mergeCell ref="A4:A22"/>
    <mergeCell ref="C4:C7"/>
    <mergeCell ref="C8:C9"/>
    <mergeCell ref="B4:B9"/>
    <mergeCell ref="C17:C19"/>
    <mergeCell ref="C57:C61"/>
    <mergeCell ref="C55:C56"/>
    <mergeCell ref="B54:B65"/>
    <mergeCell ref="B49:B53"/>
    <mergeCell ref="C45:C46"/>
    <mergeCell ref="C49:C52"/>
    <mergeCell ref="C34:C37"/>
    <mergeCell ref="B42:B47"/>
    <mergeCell ref="A1:XFD1"/>
    <mergeCell ref="B10:B16"/>
    <mergeCell ref="B38:B41"/>
    <mergeCell ref="B24:B37"/>
    <mergeCell ref="C10:C12"/>
    <mergeCell ref="C13:C14"/>
    <mergeCell ref="C20:C22"/>
    <mergeCell ref="C15:C16"/>
    <mergeCell ref="B17:B22"/>
    <mergeCell ref="C24:C28"/>
    <mergeCell ref="C38:C39"/>
    <mergeCell ref="C40:C41"/>
    <mergeCell ref="C29:C33"/>
    <mergeCell ref="C42:C44"/>
  </mergeCells>
  <pageMargins left="0.7" right="0.7" top="0.75" bottom="0.75" header="0.3" footer="0.3"/>
  <pageSetup scale="25"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9C6A29-4D2B-403F-A60F-00067D1ACA80}">
  <dimension ref="B1:T32"/>
  <sheetViews>
    <sheetView zoomScaleNormal="100" workbookViewId="0">
      <selection activeCell="N2" sqref="N2:N21"/>
    </sheetView>
  </sheetViews>
  <sheetFormatPr defaultRowHeight="14.4" x14ac:dyDescent="0.3"/>
  <cols>
    <col min="2" max="2" width="8.44140625" style="31" bestFit="1" customWidth="1"/>
    <col min="3" max="3" width="30.77734375" bestFit="1" customWidth="1"/>
    <col min="4" max="4" width="12" style="34" bestFit="1" customWidth="1"/>
    <col min="5" max="9" width="9" style="36" bestFit="1" customWidth="1"/>
    <col min="10" max="13" width="9" style="36" customWidth="1"/>
    <col min="14" max="14" width="8.88671875" style="36"/>
  </cols>
  <sheetData>
    <row r="1" spans="2:14" x14ac:dyDescent="0.3">
      <c r="D1" s="34" t="s">
        <v>449</v>
      </c>
    </row>
    <row r="2" spans="2:14" x14ac:dyDescent="0.3">
      <c r="B2" s="27" t="s">
        <v>231</v>
      </c>
      <c r="C2" s="27" t="s">
        <v>232</v>
      </c>
      <c r="D2" s="32">
        <v>2022</v>
      </c>
      <c r="E2" s="27">
        <v>2023</v>
      </c>
      <c r="F2" s="27">
        <v>2024</v>
      </c>
      <c r="G2" s="27">
        <v>2025</v>
      </c>
      <c r="H2" s="27">
        <v>2026</v>
      </c>
      <c r="I2" s="27">
        <v>2027</v>
      </c>
      <c r="J2" s="27">
        <v>2028</v>
      </c>
      <c r="K2" s="27">
        <v>2029</v>
      </c>
      <c r="L2" s="27">
        <v>2030</v>
      </c>
      <c r="M2" s="27">
        <v>2031</v>
      </c>
      <c r="N2" s="27" t="s">
        <v>356</v>
      </c>
    </row>
    <row r="3" spans="2:14" x14ac:dyDescent="0.3">
      <c r="B3" s="30">
        <v>1</v>
      </c>
      <c r="C3" s="29" t="s">
        <v>13</v>
      </c>
      <c r="D3" s="33">
        <f>'2. Asset Inventory✅'!P4</f>
        <v>1308400</v>
      </c>
      <c r="E3" s="35"/>
      <c r="F3" s="35"/>
      <c r="G3" s="35"/>
      <c r="H3" s="35"/>
      <c r="I3" s="35"/>
      <c r="J3" s="35"/>
      <c r="K3" s="35"/>
      <c r="L3" s="35"/>
      <c r="M3" s="35"/>
      <c r="N3" s="35">
        <f>SUM(D3:M3)</f>
        <v>1308400</v>
      </c>
    </row>
    <row r="4" spans="2:14" x14ac:dyDescent="0.3">
      <c r="B4" s="30">
        <v>2</v>
      </c>
      <c r="C4" s="29" t="s">
        <v>15</v>
      </c>
      <c r="D4" s="34">
        <f>'2. Asset Inventory✅'!P5</f>
        <v>52220</v>
      </c>
      <c r="E4" s="35"/>
      <c r="F4" s="35"/>
      <c r="G4" s="35"/>
      <c r="H4" s="35"/>
      <c r="I4" s="35"/>
      <c r="J4" s="35"/>
      <c r="K4" s="35"/>
      <c r="L4" s="35"/>
      <c r="M4" s="35"/>
      <c r="N4" s="35">
        <f t="shared" ref="N4:N21" si="0">SUM(D4:M4)</f>
        <v>52220</v>
      </c>
    </row>
    <row r="5" spans="2:14" x14ac:dyDescent="0.3">
      <c r="B5" s="30">
        <v>3</v>
      </c>
      <c r="C5" s="29" t="s">
        <v>17</v>
      </c>
      <c r="D5" s="33"/>
      <c r="E5" s="35"/>
      <c r="F5" s="35"/>
      <c r="G5" s="35"/>
      <c r="H5" s="35"/>
      <c r="I5" s="35"/>
      <c r="J5" s="35"/>
      <c r="K5" s="35"/>
      <c r="L5" s="35"/>
      <c r="M5" s="35"/>
      <c r="N5" s="35">
        <f t="shared" si="0"/>
        <v>0</v>
      </c>
    </row>
    <row r="6" spans="2:14" x14ac:dyDescent="0.3">
      <c r="B6" s="30">
        <v>4</v>
      </c>
      <c r="C6" s="29" t="s">
        <v>152</v>
      </c>
      <c r="D6" s="33"/>
      <c r="E6" s="35"/>
      <c r="F6" s="35"/>
      <c r="G6" s="35"/>
      <c r="H6" s="35"/>
      <c r="I6" s="35"/>
      <c r="J6" s="35"/>
      <c r="K6" s="35"/>
      <c r="L6" s="35"/>
      <c r="M6" s="35"/>
      <c r="N6" s="35">
        <f t="shared" si="0"/>
        <v>0</v>
      </c>
    </row>
    <row r="7" spans="2:14" x14ac:dyDescent="0.3">
      <c r="B7" s="30">
        <v>5</v>
      </c>
      <c r="C7" s="29" t="s">
        <v>22</v>
      </c>
      <c r="D7" s="33"/>
      <c r="E7" s="35"/>
      <c r="F7" s="35"/>
      <c r="G7" s="35"/>
      <c r="H7" s="35"/>
      <c r="I7" s="35"/>
      <c r="J7" s="35"/>
      <c r="K7" s="35"/>
      <c r="L7" s="35"/>
      <c r="M7" s="35"/>
      <c r="N7" s="35">
        <f t="shared" si="0"/>
        <v>0</v>
      </c>
    </row>
    <row r="8" spans="2:14" x14ac:dyDescent="0.3">
      <c r="B8" s="30">
        <v>6</v>
      </c>
      <c r="C8" s="29" t="s">
        <v>26</v>
      </c>
      <c r="D8" s="33"/>
      <c r="E8" s="35"/>
      <c r="F8" s="35"/>
      <c r="G8" s="35"/>
      <c r="H8" s="35"/>
      <c r="I8" s="35"/>
      <c r="J8" s="35"/>
      <c r="K8" s="35"/>
      <c r="L8" s="35"/>
      <c r="M8" s="35"/>
      <c r="N8" s="35">
        <f t="shared" si="0"/>
        <v>0</v>
      </c>
    </row>
    <row r="9" spans="2:14" x14ac:dyDescent="0.3">
      <c r="B9" s="30">
        <v>7</v>
      </c>
      <c r="C9" s="29" t="s">
        <v>31</v>
      </c>
      <c r="D9" s="33"/>
      <c r="E9" s="35"/>
      <c r="F9" s="35"/>
      <c r="G9" s="35"/>
      <c r="H9" s="35"/>
      <c r="I9" s="35"/>
      <c r="J9" s="35"/>
      <c r="K9" s="35"/>
      <c r="L9" s="35"/>
      <c r="M9" s="35"/>
      <c r="N9" s="35">
        <f t="shared" si="0"/>
        <v>0</v>
      </c>
    </row>
    <row r="10" spans="2:14" x14ac:dyDescent="0.3">
      <c r="B10" s="30">
        <v>8</v>
      </c>
      <c r="C10" s="29" t="s">
        <v>33</v>
      </c>
      <c r="D10" s="33"/>
      <c r="E10" s="35"/>
      <c r="F10" s="35"/>
      <c r="G10" s="35"/>
      <c r="H10" s="35"/>
      <c r="I10" s="35"/>
      <c r="J10" s="35">
        <v>2513.9</v>
      </c>
      <c r="K10" s="35"/>
      <c r="L10" s="35"/>
      <c r="M10" s="35"/>
      <c r="N10" s="35">
        <f t="shared" si="0"/>
        <v>2513.9</v>
      </c>
    </row>
    <row r="11" spans="2:14" x14ac:dyDescent="0.3">
      <c r="B11" s="30">
        <v>9</v>
      </c>
      <c r="C11" s="29" t="s">
        <v>36</v>
      </c>
      <c r="D11" s="33"/>
      <c r="E11" s="35"/>
      <c r="F11" s="35"/>
      <c r="G11" s="35"/>
      <c r="H11" s="35"/>
      <c r="I11" s="35"/>
      <c r="J11" s="35"/>
      <c r="K11" s="35"/>
      <c r="L11" s="35"/>
      <c r="M11" s="35"/>
      <c r="N11" s="35">
        <f t="shared" si="0"/>
        <v>0</v>
      </c>
    </row>
    <row r="12" spans="2:14" x14ac:dyDescent="0.3">
      <c r="B12" s="30">
        <v>10</v>
      </c>
      <c r="C12" s="29" t="s">
        <v>39</v>
      </c>
      <c r="D12" s="33"/>
      <c r="E12" s="35"/>
      <c r="F12" s="35"/>
      <c r="G12" s="35"/>
      <c r="H12" s="35"/>
      <c r="I12" s="35"/>
      <c r="J12" s="35"/>
      <c r="K12" s="35"/>
      <c r="L12" s="35"/>
      <c r="M12" s="35"/>
      <c r="N12" s="35">
        <f t="shared" si="0"/>
        <v>0</v>
      </c>
    </row>
    <row r="13" spans="2:14" x14ac:dyDescent="0.3">
      <c r="B13" s="30">
        <v>11</v>
      </c>
      <c r="C13" s="29" t="s">
        <v>41</v>
      </c>
      <c r="D13" s="33"/>
      <c r="E13" s="35"/>
      <c r="F13" s="35"/>
      <c r="G13" s="35"/>
      <c r="H13" s="35"/>
      <c r="I13" s="35"/>
      <c r="J13" s="35"/>
      <c r="K13" s="35"/>
      <c r="L13" s="35"/>
      <c r="M13" s="35"/>
      <c r="N13" s="35">
        <f t="shared" si="0"/>
        <v>0</v>
      </c>
    </row>
    <row r="14" spans="2:14" x14ac:dyDescent="0.3">
      <c r="B14" s="30">
        <v>12</v>
      </c>
      <c r="C14" s="29" t="s">
        <v>44</v>
      </c>
      <c r="D14" s="33"/>
      <c r="E14" s="35"/>
      <c r="F14" s="35"/>
      <c r="G14" s="35"/>
      <c r="H14" s="35"/>
      <c r="I14" s="35"/>
      <c r="J14" s="35"/>
      <c r="K14" s="35"/>
      <c r="L14" s="35"/>
      <c r="M14" s="35"/>
      <c r="N14" s="35">
        <f t="shared" si="0"/>
        <v>0</v>
      </c>
    </row>
    <row r="15" spans="2:14" x14ac:dyDescent="0.3">
      <c r="B15" s="30">
        <v>13</v>
      </c>
      <c r="C15" s="29" t="s">
        <v>46</v>
      </c>
      <c r="D15" s="33"/>
      <c r="E15" s="35"/>
      <c r="F15" s="35"/>
      <c r="G15" s="35"/>
      <c r="H15" s="35"/>
      <c r="I15" s="35"/>
      <c r="J15" s="35"/>
      <c r="K15" s="35"/>
      <c r="L15" s="35"/>
      <c r="M15" s="35"/>
      <c r="N15" s="35">
        <f t="shared" si="0"/>
        <v>0</v>
      </c>
    </row>
    <row r="16" spans="2:14" x14ac:dyDescent="0.3">
      <c r="B16" s="30">
        <v>14</v>
      </c>
      <c r="C16" s="29" t="s">
        <v>49</v>
      </c>
      <c r="D16" s="33"/>
      <c r="E16" s="35"/>
      <c r="F16" s="35"/>
      <c r="G16" s="35"/>
      <c r="H16" s="35"/>
      <c r="I16" s="35"/>
      <c r="J16" s="35"/>
      <c r="K16" s="35"/>
      <c r="L16" s="35"/>
      <c r="M16" s="35"/>
      <c r="N16" s="35">
        <f t="shared" si="0"/>
        <v>0</v>
      </c>
    </row>
    <row r="17" spans="2:20" x14ac:dyDescent="0.3">
      <c r="B17" s="30">
        <v>15</v>
      </c>
      <c r="C17" s="29" t="s">
        <v>50</v>
      </c>
      <c r="D17" s="33"/>
      <c r="E17" s="35"/>
      <c r="F17" s="35"/>
      <c r="G17" s="35"/>
      <c r="H17" s="35"/>
      <c r="I17" s="35"/>
      <c r="J17" s="35"/>
      <c r="K17" s="35"/>
      <c r="L17" s="35"/>
      <c r="M17" s="35"/>
      <c r="N17" s="35">
        <f t="shared" si="0"/>
        <v>0</v>
      </c>
    </row>
    <row r="18" spans="2:20" x14ac:dyDescent="0.3">
      <c r="B18" s="30">
        <v>16</v>
      </c>
      <c r="C18" s="29" t="s">
        <v>53</v>
      </c>
      <c r="D18" s="33"/>
      <c r="E18" s="35"/>
      <c r="F18" s="35"/>
      <c r="G18" s="35"/>
      <c r="H18" s="35"/>
      <c r="I18" s="35"/>
      <c r="J18" s="35"/>
      <c r="K18" s="35"/>
      <c r="L18" s="35"/>
      <c r="M18" s="29">
        <v>1678.83</v>
      </c>
      <c r="N18" s="35">
        <f t="shared" si="0"/>
        <v>1678.83</v>
      </c>
    </row>
    <row r="19" spans="2:20" x14ac:dyDescent="0.3">
      <c r="B19" s="30">
        <v>17</v>
      </c>
      <c r="C19" s="29" t="s">
        <v>55</v>
      </c>
      <c r="D19" s="33"/>
      <c r="E19" s="35"/>
      <c r="F19" s="35"/>
      <c r="G19" s="35"/>
      <c r="H19" s="35"/>
      <c r="I19" s="35"/>
      <c r="J19" s="35"/>
      <c r="K19" s="35"/>
      <c r="L19" s="35"/>
      <c r="M19" s="35"/>
      <c r="N19" s="35">
        <f t="shared" si="0"/>
        <v>0</v>
      </c>
    </row>
    <row r="20" spans="2:20" x14ac:dyDescent="0.3">
      <c r="B20" s="30">
        <v>18</v>
      </c>
      <c r="C20" s="29" t="s">
        <v>58</v>
      </c>
      <c r="D20" s="33"/>
      <c r="E20" s="35"/>
      <c r="F20" s="35"/>
      <c r="G20" s="35"/>
      <c r="H20" s="35"/>
      <c r="I20" s="35"/>
      <c r="J20" s="35"/>
      <c r="K20" s="35"/>
      <c r="L20" s="35"/>
      <c r="M20" s="35"/>
      <c r="N20" s="35">
        <f t="shared" si="0"/>
        <v>0</v>
      </c>
    </row>
    <row r="21" spans="2:20" x14ac:dyDescent="0.3">
      <c r="B21" s="30">
        <v>19</v>
      </c>
      <c r="C21" s="29" t="s">
        <v>60</v>
      </c>
      <c r="D21" s="33"/>
      <c r="E21" s="35"/>
      <c r="F21" s="35"/>
      <c r="G21" s="35"/>
      <c r="H21" s="35"/>
      <c r="I21" s="35"/>
      <c r="J21" s="35"/>
      <c r="K21" s="35"/>
      <c r="L21" s="35"/>
      <c r="M21" s="35"/>
      <c r="N21" s="35">
        <f t="shared" si="0"/>
        <v>0</v>
      </c>
    </row>
    <row r="22" spans="2:20" s="39" customFormat="1" x14ac:dyDescent="0.3">
      <c r="B22" s="27"/>
      <c r="C22" s="41" t="s">
        <v>233</v>
      </c>
      <c r="D22" s="32">
        <f>SUM(D3:D21)</f>
        <v>1360620</v>
      </c>
      <c r="E22" s="32">
        <f t="shared" ref="E22:M22" si="1">SUM(E3:E21)</f>
        <v>0</v>
      </c>
      <c r="F22" s="32">
        <f t="shared" si="1"/>
        <v>0</v>
      </c>
      <c r="G22" s="32">
        <f t="shared" si="1"/>
        <v>0</v>
      </c>
      <c r="H22" s="32">
        <f t="shared" si="1"/>
        <v>0</v>
      </c>
      <c r="I22" s="32">
        <f t="shared" si="1"/>
        <v>0</v>
      </c>
      <c r="J22" s="32">
        <f t="shared" si="1"/>
        <v>2513.9</v>
      </c>
      <c r="K22" s="32">
        <f t="shared" si="1"/>
        <v>0</v>
      </c>
      <c r="L22" s="32">
        <f t="shared" si="1"/>
        <v>0</v>
      </c>
      <c r="M22" s="32">
        <f t="shared" si="1"/>
        <v>1678.83</v>
      </c>
      <c r="N22" s="47">
        <f>SUM(D22:M22)</f>
        <v>1364812.73</v>
      </c>
    </row>
    <row r="24" spans="2:20" x14ac:dyDescent="0.3">
      <c r="T24" s="39"/>
    </row>
    <row r="25" spans="2:20" x14ac:dyDescent="0.3">
      <c r="C25" s="28" t="s">
        <v>236</v>
      </c>
      <c r="D25" s="33">
        <f>SUM(D22:M22)</f>
        <v>1364812.73</v>
      </c>
    </row>
    <row r="26" spans="2:20" ht="28.8" x14ac:dyDescent="0.3">
      <c r="C26" s="37" t="s">
        <v>239</v>
      </c>
      <c r="D26" s="33">
        <v>13156599</v>
      </c>
    </row>
    <row r="27" spans="2:20" s="39" customFormat="1" x14ac:dyDescent="0.3">
      <c r="B27" s="44"/>
      <c r="C27" s="42" t="s">
        <v>238</v>
      </c>
      <c r="D27" s="45">
        <f>D25/D26</f>
        <v>0.1037359829846604</v>
      </c>
      <c r="E27" s="46"/>
      <c r="F27" s="46"/>
      <c r="G27" s="46"/>
      <c r="H27" s="46"/>
      <c r="I27" s="46"/>
      <c r="J27" s="46"/>
      <c r="K27" s="46"/>
      <c r="L27" s="46"/>
      <c r="M27" s="46"/>
      <c r="N27" s="46"/>
    </row>
    <row r="29" spans="2:20" ht="14.4" customHeight="1" x14ac:dyDescent="0.3">
      <c r="B29" s="166" t="s">
        <v>237</v>
      </c>
      <c r="C29" s="166"/>
      <c r="D29" s="166"/>
      <c r="E29" s="166"/>
    </row>
    <row r="30" spans="2:20" x14ac:dyDescent="0.3">
      <c r="B30" s="166"/>
      <c r="C30" s="166"/>
      <c r="D30" s="166"/>
      <c r="E30" s="166"/>
    </row>
    <row r="31" spans="2:20" x14ac:dyDescent="0.3">
      <c r="B31" s="166"/>
      <c r="C31" s="166"/>
      <c r="D31" s="166"/>
      <c r="E31" s="166"/>
    </row>
    <row r="32" spans="2:20" x14ac:dyDescent="0.3">
      <c r="B32" s="38"/>
      <c r="C32" s="38"/>
      <c r="D32" s="38"/>
      <c r="E32" s="38"/>
    </row>
  </sheetData>
  <mergeCells count="1">
    <mergeCell ref="B29:E31"/>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8BC164-DA8F-473C-80BA-AD35CA9C398F}">
  <dimension ref="B2:N36"/>
  <sheetViews>
    <sheetView zoomScale="85" zoomScaleNormal="85" workbookViewId="0">
      <selection activeCell="H14" sqref="H14"/>
    </sheetView>
  </sheetViews>
  <sheetFormatPr defaultRowHeight="14.4" x14ac:dyDescent="0.3"/>
  <cols>
    <col min="2" max="2" width="8.33203125" bestFit="1" customWidth="1"/>
    <col min="3" max="3" width="41.33203125" bestFit="1" customWidth="1"/>
    <col min="4" max="13" width="8.88671875" style="31"/>
  </cols>
  <sheetData>
    <row r="2" spans="2:14" s="39" customFormat="1" x14ac:dyDescent="0.3">
      <c r="B2" s="27" t="s">
        <v>231</v>
      </c>
      <c r="C2" s="27" t="s">
        <v>232</v>
      </c>
      <c r="D2" s="32">
        <v>2022</v>
      </c>
      <c r="E2" s="27">
        <v>2023</v>
      </c>
      <c r="F2" s="27">
        <v>2024</v>
      </c>
      <c r="G2" s="27">
        <v>2025</v>
      </c>
      <c r="H2" s="27">
        <v>2026</v>
      </c>
      <c r="I2" s="27">
        <v>2027</v>
      </c>
      <c r="J2" s="27">
        <v>2028</v>
      </c>
      <c r="K2" s="27">
        <v>2029</v>
      </c>
      <c r="L2" s="27">
        <v>2030</v>
      </c>
      <c r="M2" s="27">
        <v>2031</v>
      </c>
      <c r="N2" s="27" t="s">
        <v>356</v>
      </c>
    </row>
    <row r="3" spans="2:14" x14ac:dyDescent="0.3">
      <c r="B3" s="28">
        <v>1</v>
      </c>
      <c r="C3" s="5" t="s">
        <v>64</v>
      </c>
      <c r="D3" s="33"/>
      <c r="E3" s="35"/>
      <c r="F3" s="35"/>
      <c r="G3" s="35"/>
      <c r="H3" s="35"/>
      <c r="I3" s="35"/>
      <c r="J3" s="35"/>
      <c r="K3" s="35"/>
      <c r="L3" s="35"/>
      <c r="M3" s="35"/>
      <c r="N3" s="35">
        <f>SUM(D3:M3)</f>
        <v>0</v>
      </c>
    </row>
    <row r="4" spans="2:14" x14ac:dyDescent="0.3">
      <c r="B4" s="28">
        <v>2</v>
      </c>
      <c r="C4" s="5" t="s">
        <v>67</v>
      </c>
      <c r="D4" s="34"/>
      <c r="E4" s="35"/>
      <c r="F4" s="35"/>
      <c r="G4" s="35"/>
      <c r="H4" s="35"/>
      <c r="I4" s="35"/>
      <c r="J4" s="35"/>
      <c r="K4" s="35"/>
      <c r="L4" s="35"/>
      <c r="M4" s="35"/>
      <c r="N4" s="35">
        <f t="shared" ref="N4:N26" si="0">SUM(D4:M4)</f>
        <v>0</v>
      </c>
    </row>
    <row r="5" spans="2:14" x14ac:dyDescent="0.3">
      <c r="B5" s="28">
        <v>3</v>
      </c>
      <c r="C5" s="5" t="s">
        <v>70</v>
      </c>
      <c r="D5" s="33"/>
      <c r="E5" s="35"/>
      <c r="F5" s="35"/>
      <c r="G5" s="35"/>
      <c r="H5" s="35"/>
      <c r="I5" s="35"/>
      <c r="J5" s="35"/>
      <c r="K5" s="35"/>
      <c r="L5" s="35"/>
      <c r="M5" s="35"/>
      <c r="N5" s="35">
        <f t="shared" si="0"/>
        <v>0</v>
      </c>
    </row>
    <row r="6" spans="2:14" x14ac:dyDescent="0.3">
      <c r="B6" s="28">
        <v>4</v>
      </c>
      <c r="C6" s="5" t="s">
        <v>71</v>
      </c>
      <c r="D6" s="33"/>
      <c r="E6" s="35"/>
      <c r="F6" s="35"/>
      <c r="G6" s="35"/>
      <c r="H6" s="35"/>
      <c r="I6" s="35"/>
      <c r="J6" s="35"/>
      <c r="K6" s="35"/>
      <c r="L6" s="35"/>
      <c r="M6" s="35"/>
      <c r="N6" s="35">
        <f t="shared" si="0"/>
        <v>0</v>
      </c>
    </row>
    <row r="7" spans="2:14" x14ac:dyDescent="0.3">
      <c r="B7" s="28">
        <v>5</v>
      </c>
      <c r="C7" s="5" t="s">
        <v>73</v>
      </c>
      <c r="D7" s="33"/>
      <c r="E7" s="35"/>
      <c r="F7" s="35"/>
      <c r="G7" s="35"/>
      <c r="H7" s="35"/>
      <c r="I7" s="35"/>
      <c r="J7" s="35"/>
      <c r="K7" s="35"/>
      <c r="L7" s="35"/>
      <c r="M7" s="35"/>
      <c r="N7" s="35">
        <f t="shared" si="0"/>
        <v>0</v>
      </c>
    </row>
    <row r="8" spans="2:14" x14ac:dyDescent="0.3">
      <c r="B8" s="28">
        <v>6</v>
      </c>
      <c r="C8" s="5" t="s">
        <v>75</v>
      </c>
      <c r="D8" s="33"/>
      <c r="E8" s="35"/>
      <c r="F8" s="35"/>
      <c r="G8" s="35"/>
      <c r="H8" s="35"/>
      <c r="I8" s="35"/>
      <c r="J8" s="35"/>
      <c r="K8" s="35"/>
      <c r="L8" s="35"/>
      <c r="M8" s="35"/>
      <c r="N8" s="35">
        <f t="shared" si="0"/>
        <v>0</v>
      </c>
    </row>
    <row r="9" spans="2:14" x14ac:dyDescent="0.3">
      <c r="B9" s="28">
        <v>7</v>
      </c>
      <c r="C9" s="5" t="s">
        <v>78</v>
      </c>
      <c r="D9" s="33"/>
      <c r="E9" s="35"/>
      <c r="F9" s="35"/>
      <c r="G9" s="35"/>
      <c r="H9" s="35"/>
      <c r="I9" s="35"/>
      <c r="J9" s="35"/>
      <c r="K9" s="35"/>
      <c r="L9" s="35"/>
      <c r="M9" s="35"/>
      <c r="N9" s="35">
        <f t="shared" si="0"/>
        <v>0</v>
      </c>
    </row>
    <row r="10" spans="2:14" x14ac:dyDescent="0.3">
      <c r="B10" s="28">
        <v>8</v>
      </c>
      <c r="C10" s="5" t="s">
        <v>79</v>
      </c>
      <c r="D10" s="33">
        <f>'2. Asset Inventory✅'!P31</f>
        <v>21437.5</v>
      </c>
      <c r="E10" s="35"/>
      <c r="F10" s="35"/>
      <c r="G10" s="35"/>
      <c r="H10" s="35"/>
      <c r="I10" s="35"/>
      <c r="J10" s="35"/>
      <c r="K10" s="35"/>
      <c r="L10" s="35"/>
      <c r="M10" s="35"/>
      <c r="N10" s="35">
        <f t="shared" si="0"/>
        <v>21437.5</v>
      </c>
    </row>
    <row r="11" spans="2:14" x14ac:dyDescent="0.3">
      <c r="B11" s="28">
        <v>9</v>
      </c>
      <c r="C11" s="5" t="s">
        <v>81</v>
      </c>
      <c r="D11" s="33"/>
      <c r="E11" s="35"/>
      <c r="F11" s="35"/>
      <c r="G11" s="35"/>
      <c r="H11" s="35"/>
      <c r="I11" s="35"/>
      <c r="J11" s="35"/>
      <c r="K11" s="35"/>
      <c r="L11" s="35"/>
      <c r="M11" s="35"/>
      <c r="N11" s="35">
        <f t="shared" si="0"/>
        <v>0</v>
      </c>
    </row>
    <row r="12" spans="2:14" x14ac:dyDescent="0.3">
      <c r="B12" s="28">
        <v>10</v>
      </c>
      <c r="C12" s="5" t="s">
        <v>82</v>
      </c>
      <c r="D12" s="33"/>
      <c r="E12" s="35"/>
      <c r="F12" s="35"/>
      <c r="G12" s="35"/>
      <c r="H12" s="35"/>
      <c r="I12" s="35"/>
      <c r="J12" s="35"/>
      <c r="K12" s="35"/>
      <c r="L12" s="35"/>
      <c r="M12" s="35"/>
      <c r="N12" s="35">
        <f t="shared" si="0"/>
        <v>0</v>
      </c>
    </row>
    <row r="13" spans="2:14" x14ac:dyDescent="0.3">
      <c r="B13" s="28">
        <v>11</v>
      </c>
      <c r="C13" s="5" t="s">
        <v>83</v>
      </c>
      <c r="D13" s="33"/>
      <c r="E13" s="35"/>
      <c r="F13" s="35"/>
      <c r="G13" s="35"/>
      <c r="H13" s="35"/>
      <c r="I13" s="35"/>
      <c r="J13" s="35"/>
      <c r="K13" s="35"/>
      <c r="L13" s="35"/>
      <c r="M13" s="35"/>
      <c r="N13" s="35">
        <f t="shared" si="0"/>
        <v>0</v>
      </c>
    </row>
    <row r="14" spans="2:14" x14ac:dyDescent="0.3">
      <c r="B14" s="28">
        <v>12</v>
      </c>
      <c r="C14" s="5" t="s">
        <v>85</v>
      </c>
      <c r="D14" s="33"/>
      <c r="E14" s="35"/>
      <c r="F14" s="35"/>
      <c r="G14" s="35"/>
      <c r="H14" s="35"/>
      <c r="I14" s="35"/>
      <c r="J14" s="35"/>
      <c r="K14" s="35"/>
      <c r="L14" s="35"/>
      <c r="M14" s="35"/>
      <c r="N14" s="35">
        <f t="shared" si="0"/>
        <v>0</v>
      </c>
    </row>
    <row r="15" spans="2:14" x14ac:dyDescent="0.3">
      <c r="B15" s="28">
        <v>13</v>
      </c>
      <c r="C15" s="5" t="s">
        <v>87</v>
      </c>
      <c r="D15" s="33"/>
      <c r="E15" s="35"/>
      <c r="F15" s="35"/>
      <c r="G15" s="35"/>
      <c r="H15" s="35"/>
      <c r="I15" s="35"/>
      <c r="J15" s="35"/>
      <c r="K15" s="35"/>
      <c r="L15" s="35"/>
      <c r="M15" s="35"/>
      <c r="N15" s="35">
        <f t="shared" si="0"/>
        <v>0</v>
      </c>
    </row>
    <row r="16" spans="2:14" x14ac:dyDescent="0.3">
      <c r="B16" s="28">
        <v>14</v>
      </c>
      <c r="C16" s="5" t="s">
        <v>89</v>
      </c>
      <c r="D16" s="33"/>
      <c r="E16" s="35"/>
      <c r="F16" s="35"/>
      <c r="G16" s="35"/>
      <c r="H16" s="35"/>
      <c r="I16" s="35"/>
      <c r="J16" s="35"/>
      <c r="K16" s="35"/>
      <c r="L16" s="35"/>
      <c r="M16" s="35"/>
      <c r="N16" s="35">
        <f t="shared" si="0"/>
        <v>0</v>
      </c>
    </row>
    <row r="17" spans="2:14" x14ac:dyDescent="0.3">
      <c r="B17" s="28">
        <v>15</v>
      </c>
      <c r="C17" s="5" t="s">
        <v>92</v>
      </c>
      <c r="D17" s="33"/>
      <c r="E17" s="35"/>
      <c r="F17" s="35"/>
      <c r="G17" s="35"/>
      <c r="H17" s="35"/>
      <c r="I17" s="35"/>
      <c r="J17" s="35"/>
      <c r="K17" s="35"/>
      <c r="L17" s="35"/>
      <c r="M17" s="35"/>
      <c r="N17" s="35">
        <f t="shared" si="0"/>
        <v>0</v>
      </c>
    </row>
    <row r="18" spans="2:14" x14ac:dyDescent="0.3">
      <c r="B18" s="28">
        <v>16</v>
      </c>
      <c r="C18" s="5" t="s">
        <v>95</v>
      </c>
      <c r="D18" s="33"/>
      <c r="E18" s="35"/>
      <c r="F18" s="35"/>
      <c r="G18" s="35"/>
      <c r="H18" s="35"/>
      <c r="I18" s="35"/>
      <c r="J18" s="35"/>
      <c r="K18" s="35"/>
      <c r="L18" s="35"/>
      <c r="M18" s="29"/>
      <c r="N18" s="35">
        <f t="shared" si="0"/>
        <v>0</v>
      </c>
    </row>
    <row r="19" spans="2:14" x14ac:dyDescent="0.3">
      <c r="B19" s="28">
        <v>17</v>
      </c>
      <c r="C19" s="5" t="s">
        <v>98</v>
      </c>
      <c r="D19" s="33"/>
      <c r="E19" s="35"/>
      <c r="F19" s="35"/>
      <c r="G19" s="35"/>
      <c r="H19" s="35"/>
      <c r="I19" s="35"/>
      <c r="J19" s="35"/>
      <c r="K19" s="35"/>
      <c r="L19" s="35"/>
      <c r="M19" s="35"/>
      <c r="N19" s="35">
        <f t="shared" si="0"/>
        <v>0</v>
      </c>
    </row>
    <row r="20" spans="2:14" x14ac:dyDescent="0.3">
      <c r="B20" s="28">
        <v>18</v>
      </c>
      <c r="C20" s="5" t="s">
        <v>100</v>
      </c>
      <c r="D20" s="33"/>
      <c r="E20" s="35"/>
      <c r="F20" s="35"/>
      <c r="G20" s="35"/>
      <c r="H20" s="35"/>
      <c r="I20" s="35"/>
      <c r="J20" s="35"/>
      <c r="K20" s="35"/>
      <c r="L20" s="35"/>
      <c r="M20" s="35"/>
      <c r="N20" s="35">
        <f t="shared" si="0"/>
        <v>0</v>
      </c>
    </row>
    <row r="21" spans="2:14" x14ac:dyDescent="0.3">
      <c r="B21" s="28">
        <v>19</v>
      </c>
      <c r="C21" s="5" t="s">
        <v>147</v>
      </c>
      <c r="D21" s="33">
        <f>'2. Asset Inventory✅'!P42</f>
        <v>950</v>
      </c>
      <c r="E21" s="35"/>
      <c r="F21" s="35"/>
      <c r="G21" s="35"/>
      <c r="H21" s="35"/>
      <c r="I21" s="35"/>
      <c r="J21" s="35"/>
      <c r="K21" s="35"/>
      <c r="L21" s="35"/>
      <c r="M21" s="35"/>
      <c r="N21" s="35">
        <f t="shared" si="0"/>
        <v>950</v>
      </c>
    </row>
    <row r="22" spans="2:14" x14ac:dyDescent="0.3">
      <c r="B22" s="28">
        <v>20</v>
      </c>
      <c r="C22" s="5" t="s">
        <v>102</v>
      </c>
      <c r="D22" s="32"/>
      <c r="E22" s="32"/>
      <c r="F22" s="32"/>
      <c r="G22" s="32"/>
      <c r="H22" s="32"/>
      <c r="I22" s="32"/>
      <c r="J22" s="32"/>
      <c r="K22" s="32"/>
      <c r="L22" s="32"/>
      <c r="M22" s="32"/>
      <c r="N22" s="35">
        <f t="shared" si="0"/>
        <v>0</v>
      </c>
    </row>
    <row r="23" spans="2:14" x14ac:dyDescent="0.3">
      <c r="B23" s="28">
        <v>21</v>
      </c>
      <c r="C23" s="5" t="s">
        <v>104</v>
      </c>
      <c r="D23" s="32"/>
      <c r="E23" s="27"/>
      <c r="F23" s="27"/>
      <c r="G23" s="27"/>
      <c r="H23" s="27"/>
      <c r="I23" s="27"/>
      <c r="J23" s="27"/>
      <c r="K23" s="27"/>
      <c r="L23" s="27"/>
      <c r="M23" s="27"/>
      <c r="N23" s="35">
        <f t="shared" si="0"/>
        <v>0</v>
      </c>
    </row>
    <row r="24" spans="2:14" x14ac:dyDescent="0.3">
      <c r="B24" s="28">
        <v>22</v>
      </c>
      <c r="C24" s="5" t="s">
        <v>106</v>
      </c>
      <c r="D24" s="33"/>
      <c r="E24" s="35"/>
      <c r="F24" s="35"/>
      <c r="G24" s="35"/>
      <c r="H24" s="35"/>
      <c r="I24" s="35"/>
      <c r="J24" s="35"/>
      <c r="K24" s="35">
        <v>13755</v>
      </c>
      <c r="L24" s="35"/>
      <c r="M24" s="35"/>
      <c r="N24" s="35">
        <f t="shared" si="0"/>
        <v>13755</v>
      </c>
    </row>
    <row r="25" spans="2:14" x14ac:dyDescent="0.3">
      <c r="B25" s="28">
        <v>23</v>
      </c>
      <c r="C25" s="5" t="s">
        <v>107</v>
      </c>
      <c r="D25" s="34"/>
      <c r="E25" s="35"/>
      <c r="F25" s="35"/>
      <c r="G25" s="35"/>
      <c r="H25" s="35"/>
      <c r="I25" s="35">
        <f>'2. Asset Inventory✅'!P46</f>
        <v>24000</v>
      </c>
      <c r="J25" s="35"/>
      <c r="K25" s="35"/>
      <c r="L25" s="35"/>
      <c r="M25" s="35"/>
      <c r="N25" s="35">
        <f t="shared" si="0"/>
        <v>24000</v>
      </c>
    </row>
    <row r="26" spans="2:14" x14ac:dyDescent="0.3">
      <c r="B26" s="28">
        <v>24</v>
      </c>
      <c r="C26" s="5" t="s">
        <v>110</v>
      </c>
      <c r="D26" s="33"/>
      <c r="E26" s="35"/>
      <c r="F26" s="35"/>
      <c r="G26" s="35">
        <f>'2. Asset Inventory✅'!N47</f>
        <v>7065</v>
      </c>
      <c r="H26" s="35"/>
      <c r="I26" s="35"/>
      <c r="J26" s="35"/>
      <c r="K26" s="35"/>
      <c r="L26" s="35"/>
      <c r="M26" s="35"/>
      <c r="N26" s="35">
        <f t="shared" si="0"/>
        <v>7065</v>
      </c>
    </row>
    <row r="27" spans="2:14" s="39" customFormat="1" x14ac:dyDescent="0.3">
      <c r="B27" s="40"/>
      <c r="C27" s="41" t="s">
        <v>233</v>
      </c>
      <c r="D27" s="33">
        <f>SUM(D3:D26)</f>
        <v>22387.5</v>
      </c>
      <c r="E27" s="33">
        <f t="shared" ref="E27:M27" si="1">SUM(E3:E26)</f>
        <v>0</v>
      </c>
      <c r="F27" s="33">
        <f t="shared" si="1"/>
        <v>0</v>
      </c>
      <c r="G27" s="33">
        <f t="shared" si="1"/>
        <v>7065</v>
      </c>
      <c r="H27" s="33">
        <f t="shared" si="1"/>
        <v>0</v>
      </c>
      <c r="I27" s="33">
        <f t="shared" si="1"/>
        <v>24000</v>
      </c>
      <c r="J27" s="33">
        <f t="shared" si="1"/>
        <v>0</v>
      </c>
      <c r="K27" s="33">
        <f t="shared" si="1"/>
        <v>13755</v>
      </c>
      <c r="L27" s="33">
        <f t="shared" si="1"/>
        <v>0</v>
      </c>
      <c r="M27" s="33">
        <f t="shared" si="1"/>
        <v>0</v>
      </c>
      <c r="N27" s="35">
        <f>SUM(D27:M27)</f>
        <v>67207.5</v>
      </c>
    </row>
    <row r="29" spans="2:14" x14ac:dyDescent="0.3">
      <c r="N29" s="36"/>
    </row>
    <row r="30" spans="2:14" x14ac:dyDescent="0.3">
      <c r="C30" s="28" t="s">
        <v>236</v>
      </c>
      <c r="D30" s="30">
        <f>N27</f>
        <v>67207.5</v>
      </c>
    </row>
    <row r="31" spans="2:14" x14ac:dyDescent="0.3">
      <c r="C31" s="28" t="s">
        <v>239</v>
      </c>
      <c r="D31" s="30">
        <f>SUM('2. Asset Inventory✅'!P24:P47)</f>
        <v>604947.75</v>
      </c>
    </row>
    <row r="32" spans="2:14" s="39" customFormat="1" x14ac:dyDescent="0.3">
      <c r="C32" s="42" t="s">
        <v>238</v>
      </c>
      <c r="D32" s="43">
        <f>D30/D31</f>
        <v>0.11109637154613766</v>
      </c>
      <c r="E32" s="44"/>
      <c r="F32" s="44"/>
      <c r="G32" s="44"/>
      <c r="H32" s="44"/>
      <c r="I32" s="44"/>
      <c r="J32" s="44"/>
      <c r="K32" s="44"/>
      <c r="L32" s="44"/>
      <c r="M32" s="44"/>
    </row>
    <row r="34" spans="2:5" x14ac:dyDescent="0.3">
      <c r="B34" s="167" t="s">
        <v>237</v>
      </c>
      <c r="C34" s="167"/>
      <c r="D34" s="167"/>
      <c r="E34" s="167"/>
    </row>
    <row r="35" spans="2:5" x14ac:dyDescent="0.3">
      <c r="B35" s="167"/>
      <c r="C35" s="167"/>
      <c r="D35" s="167"/>
      <c r="E35" s="167"/>
    </row>
    <row r="36" spans="2:5" x14ac:dyDescent="0.3">
      <c r="B36" s="167"/>
      <c r="C36" s="167"/>
      <c r="D36" s="167"/>
      <c r="E36" s="167"/>
    </row>
  </sheetData>
  <mergeCells count="1">
    <mergeCell ref="B34:E36"/>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C1A55D-48DA-4D09-9D1E-C639C7FE5D37}">
  <dimension ref="A2:N29"/>
  <sheetViews>
    <sheetView zoomScale="85" zoomScaleNormal="85" workbookViewId="0">
      <selection activeCell="H14" sqref="H14"/>
    </sheetView>
  </sheetViews>
  <sheetFormatPr defaultRowHeight="14.4" x14ac:dyDescent="0.3"/>
  <cols>
    <col min="2" max="2" width="8.33203125" bestFit="1" customWidth="1"/>
    <col min="3" max="3" width="36.109375" bestFit="1" customWidth="1"/>
    <col min="4" max="13" width="8.88671875" style="31"/>
  </cols>
  <sheetData>
    <row r="2" spans="1:14" x14ac:dyDescent="0.3">
      <c r="B2" s="27" t="s">
        <v>231</v>
      </c>
      <c r="C2" s="27" t="s">
        <v>232</v>
      </c>
      <c r="D2" s="27">
        <v>2022</v>
      </c>
      <c r="E2" s="27">
        <v>2023</v>
      </c>
      <c r="F2" s="27">
        <v>2024</v>
      </c>
      <c r="G2" s="27">
        <v>2025</v>
      </c>
      <c r="H2" s="27">
        <v>2026</v>
      </c>
      <c r="I2" s="27">
        <v>2027</v>
      </c>
      <c r="J2" s="27">
        <v>2028</v>
      </c>
      <c r="K2" s="27">
        <v>2029</v>
      </c>
      <c r="L2" s="27">
        <v>2030</v>
      </c>
      <c r="M2" s="27">
        <v>2031</v>
      </c>
      <c r="N2" s="27" t="s">
        <v>356</v>
      </c>
    </row>
    <row r="3" spans="1:14" x14ac:dyDescent="0.3">
      <c r="B3" s="28">
        <v>1</v>
      </c>
      <c r="C3" s="5" t="s">
        <v>112</v>
      </c>
      <c r="D3" s="30"/>
      <c r="E3" s="30"/>
      <c r="F3" s="30"/>
      <c r="G3" s="30"/>
      <c r="H3" s="30"/>
      <c r="I3" s="30"/>
      <c r="J3" s="30"/>
      <c r="K3" s="30"/>
      <c r="L3" s="30"/>
      <c r="M3" s="30"/>
      <c r="N3" s="35">
        <f>SUM(D3:M3)</f>
        <v>0</v>
      </c>
    </row>
    <row r="4" spans="1:14" x14ac:dyDescent="0.3">
      <c r="B4" s="28">
        <v>2</v>
      </c>
      <c r="C4" s="5" t="s">
        <v>114</v>
      </c>
      <c r="D4" s="30"/>
      <c r="E4" s="30"/>
      <c r="F4" s="30"/>
      <c r="G4" s="30"/>
      <c r="H4" s="30"/>
      <c r="I4" s="30"/>
      <c r="J4" s="30"/>
      <c r="K4" s="30"/>
      <c r="L4" s="30"/>
      <c r="M4" s="30">
        <v>3705</v>
      </c>
      <c r="N4" s="35">
        <f t="shared" ref="N4:N20" si="0">SUM(D4:M4)</f>
        <v>3705</v>
      </c>
    </row>
    <row r="5" spans="1:14" x14ac:dyDescent="0.3">
      <c r="B5" s="28">
        <v>3</v>
      </c>
      <c r="C5" s="5" t="s">
        <v>115</v>
      </c>
      <c r="D5" s="30"/>
      <c r="E5" s="30"/>
      <c r="F5" s="30"/>
      <c r="G5" s="30"/>
      <c r="H5" s="30"/>
      <c r="I5" s="30"/>
      <c r="J5" s="30"/>
      <c r="K5" s="30"/>
      <c r="L5" s="30"/>
      <c r="M5" s="30">
        <v>11880</v>
      </c>
      <c r="N5" s="35">
        <f t="shared" si="0"/>
        <v>11880</v>
      </c>
    </row>
    <row r="6" spans="1:14" x14ac:dyDescent="0.3">
      <c r="A6" t="s">
        <v>355</v>
      </c>
      <c r="B6" s="28">
        <v>4</v>
      </c>
      <c r="C6" s="5" t="s">
        <v>117</v>
      </c>
      <c r="D6" s="30"/>
      <c r="E6" s="30"/>
      <c r="F6" s="30"/>
      <c r="G6" s="30"/>
      <c r="H6" s="30"/>
      <c r="I6" s="30"/>
      <c r="J6" s="30"/>
      <c r="K6" s="30"/>
      <c r="L6" s="30"/>
      <c r="M6" s="30"/>
      <c r="N6" s="35">
        <f t="shared" si="0"/>
        <v>0</v>
      </c>
    </row>
    <row r="7" spans="1:14" x14ac:dyDescent="0.3">
      <c r="B7" s="28">
        <v>5</v>
      </c>
      <c r="C7" s="5" t="s">
        <v>119</v>
      </c>
      <c r="D7" s="30"/>
      <c r="E7" s="30"/>
      <c r="F7" s="30"/>
      <c r="G7" s="30"/>
      <c r="H7" s="30"/>
      <c r="I7" s="30"/>
      <c r="J7" s="30"/>
      <c r="K7" s="30"/>
      <c r="L7" s="30"/>
      <c r="M7" s="30"/>
      <c r="N7" s="35">
        <f t="shared" si="0"/>
        <v>0</v>
      </c>
    </row>
    <row r="8" spans="1:14" x14ac:dyDescent="0.3">
      <c r="B8" s="28">
        <v>6</v>
      </c>
      <c r="C8" s="5" t="s">
        <v>122</v>
      </c>
      <c r="D8" s="30"/>
      <c r="E8" s="30"/>
      <c r="F8" s="30"/>
      <c r="G8" s="30"/>
      <c r="H8" s="30"/>
      <c r="I8" s="30"/>
      <c r="J8" s="30"/>
      <c r="K8" s="30"/>
      <c r="L8" s="30"/>
      <c r="M8" s="30"/>
      <c r="N8" s="35">
        <f t="shared" si="0"/>
        <v>0</v>
      </c>
    </row>
    <row r="9" spans="1:14" x14ac:dyDescent="0.3">
      <c r="B9" s="28">
        <v>7</v>
      </c>
      <c r="C9" s="5" t="s">
        <v>125</v>
      </c>
      <c r="D9" s="30"/>
      <c r="E9" s="30"/>
      <c r="F9" s="30"/>
      <c r="G9" s="30"/>
      <c r="H9" s="30"/>
      <c r="I9" s="30"/>
      <c r="J9" s="30"/>
      <c r="K9" s="30"/>
      <c r="L9" s="30"/>
      <c r="M9" s="30"/>
      <c r="N9" s="35">
        <f t="shared" si="0"/>
        <v>0</v>
      </c>
    </row>
    <row r="10" spans="1:14" x14ac:dyDescent="0.3">
      <c r="B10" s="28">
        <v>8</v>
      </c>
      <c r="C10" s="5" t="s">
        <v>126</v>
      </c>
      <c r="D10" s="30"/>
      <c r="E10" s="30"/>
      <c r="F10" s="30"/>
      <c r="G10" s="30"/>
      <c r="H10" s="30"/>
      <c r="I10" s="30"/>
      <c r="J10" s="30"/>
      <c r="K10" s="30"/>
      <c r="L10" s="30"/>
      <c r="M10" s="30"/>
      <c r="N10" s="35">
        <f t="shared" si="0"/>
        <v>0</v>
      </c>
    </row>
    <row r="11" spans="1:14" x14ac:dyDescent="0.3">
      <c r="B11" s="28">
        <v>9</v>
      </c>
      <c r="C11" s="5" t="s">
        <v>128</v>
      </c>
      <c r="D11" s="30"/>
      <c r="E11" s="30"/>
      <c r="F11" s="30"/>
      <c r="G11" s="30"/>
      <c r="H11" s="30"/>
      <c r="I11" s="30"/>
      <c r="J11" s="30"/>
      <c r="K11" s="30"/>
      <c r="L11" s="30"/>
      <c r="M11" s="30"/>
      <c r="N11" s="35">
        <f t="shared" si="0"/>
        <v>0</v>
      </c>
    </row>
    <row r="12" spans="1:14" x14ac:dyDescent="0.3">
      <c r="B12" s="28">
        <v>10</v>
      </c>
      <c r="C12" s="5" t="s">
        <v>130</v>
      </c>
      <c r="D12" s="30"/>
      <c r="E12" s="30"/>
      <c r="F12" s="30"/>
      <c r="G12" s="30"/>
      <c r="H12" s="30"/>
      <c r="I12" s="30"/>
      <c r="J12" s="30"/>
      <c r="K12" s="30"/>
      <c r="L12" s="30"/>
      <c r="M12" s="30"/>
      <c r="N12" s="35">
        <f t="shared" si="0"/>
        <v>0</v>
      </c>
    </row>
    <row r="13" spans="1:14" x14ac:dyDescent="0.3">
      <c r="B13" s="28">
        <v>11</v>
      </c>
      <c r="C13" s="5" t="s">
        <v>132</v>
      </c>
      <c r="D13" s="30"/>
      <c r="E13" s="30"/>
      <c r="F13" s="30"/>
      <c r="G13" s="30"/>
      <c r="H13" s="30"/>
      <c r="I13" s="30"/>
      <c r="J13" s="30"/>
      <c r="K13" s="30"/>
      <c r="L13" s="30"/>
      <c r="M13" s="30"/>
      <c r="N13" s="35">
        <f t="shared" si="0"/>
        <v>0</v>
      </c>
    </row>
    <row r="14" spans="1:14" x14ac:dyDescent="0.3">
      <c r="B14" s="28">
        <v>12</v>
      </c>
      <c r="C14" s="5" t="s">
        <v>134</v>
      </c>
      <c r="D14" s="30"/>
      <c r="E14" s="30"/>
      <c r="F14" s="30"/>
      <c r="G14" s="30"/>
      <c r="H14" s="30"/>
      <c r="I14" s="30"/>
      <c r="J14" s="30"/>
      <c r="K14" s="30"/>
      <c r="L14" s="30"/>
      <c r="M14" s="30"/>
      <c r="N14" s="35">
        <f t="shared" si="0"/>
        <v>0</v>
      </c>
    </row>
    <row r="15" spans="1:14" x14ac:dyDescent="0.3">
      <c r="B15" s="28">
        <v>13</v>
      </c>
      <c r="C15" s="5" t="s">
        <v>135</v>
      </c>
      <c r="D15" s="30"/>
      <c r="E15" s="30"/>
      <c r="F15" s="30"/>
      <c r="G15" s="30"/>
      <c r="H15" s="30"/>
      <c r="I15" s="30"/>
      <c r="J15" s="30"/>
      <c r="K15" s="30"/>
      <c r="L15" s="30"/>
      <c r="M15" s="30"/>
      <c r="N15" s="35">
        <f t="shared" si="0"/>
        <v>0</v>
      </c>
    </row>
    <row r="16" spans="1:14" x14ac:dyDescent="0.3">
      <c r="B16" s="28">
        <v>14</v>
      </c>
      <c r="C16" s="5" t="s">
        <v>138</v>
      </c>
      <c r="D16" s="30"/>
      <c r="E16" s="30"/>
      <c r="F16" s="30"/>
      <c r="G16" s="30"/>
      <c r="H16" s="30"/>
      <c r="I16" s="30"/>
      <c r="J16" s="30"/>
      <c r="K16" s="30"/>
      <c r="L16" s="30"/>
      <c r="M16" s="30"/>
      <c r="N16" s="35">
        <f t="shared" si="0"/>
        <v>0</v>
      </c>
    </row>
    <row r="17" spans="2:14" x14ac:dyDescent="0.3">
      <c r="B17" s="28">
        <v>15</v>
      </c>
      <c r="C17" s="5" t="s">
        <v>139</v>
      </c>
      <c r="D17" s="31">
        <f>'2. Asset Inventory✅'!P62</f>
        <v>35500</v>
      </c>
      <c r="E17" s="30"/>
      <c r="F17" s="30"/>
      <c r="G17" s="30"/>
      <c r="H17" s="30"/>
      <c r="I17" s="30"/>
      <c r="J17" s="30"/>
      <c r="K17" s="30"/>
      <c r="L17" s="30"/>
      <c r="M17" s="30"/>
      <c r="N17" s="35">
        <f t="shared" si="0"/>
        <v>35500</v>
      </c>
    </row>
    <row r="18" spans="2:14" x14ac:dyDescent="0.3">
      <c r="B18" s="28">
        <v>16</v>
      </c>
      <c r="C18" s="5" t="s">
        <v>141</v>
      </c>
      <c r="D18" s="30"/>
      <c r="E18" s="30"/>
      <c r="F18" s="30"/>
      <c r="G18" s="30"/>
      <c r="H18" s="30"/>
      <c r="I18" s="30"/>
      <c r="J18" s="30"/>
      <c r="K18" s="30"/>
      <c r="L18" s="30"/>
      <c r="M18" s="30"/>
      <c r="N18" s="35">
        <f t="shared" si="0"/>
        <v>0</v>
      </c>
    </row>
    <row r="19" spans="2:14" x14ac:dyDescent="0.3">
      <c r="B19" s="28">
        <v>17</v>
      </c>
      <c r="C19" s="5" t="s">
        <v>143</v>
      </c>
      <c r="D19" s="30"/>
      <c r="E19" s="30"/>
      <c r="F19" s="30"/>
      <c r="G19" s="30"/>
      <c r="H19" s="30"/>
      <c r="I19" s="30"/>
      <c r="J19" s="30"/>
      <c r="K19" s="30"/>
      <c r="L19" s="30"/>
      <c r="M19" s="30"/>
      <c r="N19" s="35">
        <f t="shared" si="0"/>
        <v>0</v>
      </c>
    </row>
    <row r="20" spans="2:14" x14ac:dyDescent="0.3">
      <c r="B20" s="28">
        <v>18</v>
      </c>
      <c r="C20" s="5" t="s">
        <v>145</v>
      </c>
      <c r="D20" s="30"/>
      <c r="E20" s="30"/>
      <c r="F20" s="30"/>
      <c r="G20" s="30"/>
      <c r="H20" s="30"/>
      <c r="I20" s="30"/>
      <c r="J20" s="30"/>
      <c r="K20" s="30"/>
      <c r="L20" s="30"/>
      <c r="M20" s="30"/>
      <c r="N20" s="35">
        <f t="shared" si="0"/>
        <v>0</v>
      </c>
    </row>
    <row r="21" spans="2:14" s="39" customFormat="1" x14ac:dyDescent="0.3">
      <c r="B21" s="40"/>
      <c r="C21" s="41" t="s">
        <v>233</v>
      </c>
      <c r="D21" s="27">
        <f>SUM(D3:D20)</f>
        <v>35500</v>
      </c>
      <c r="E21" s="27">
        <f t="shared" ref="E21:M21" si="1">SUM(E3:E20)</f>
        <v>0</v>
      </c>
      <c r="F21" s="27">
        <f t="shared" si="1"/>
        <v>0</v>
      </c>
      <c r="G21" s="27">
        <f t="shared" si="1"/>
        <v>0</v>
      </c>
      <c r="H21" s="27">
        <f t="shared" si="1"/>
        <v>0</v>
      </c>
      <c r="I21" s="27">
        <f t="shared" si="1"/>
        <v>0</v>
      </c>
      <c r="J21" s="27">
        <f t="shared" si="1"/>
        <v>0</v>
      </c>
      <c r="K21" s="27">
        <f t="shared" si="1"/>
        <v>0</v>
      </c>
      <c r="L21" s="27">
        <f t="shared" si="1"/>
        <v>0</v>
      </c>
      <c r="M21" s="27">
        <f t="shared" si="1"/>
        <v>15585</v>
      </c>
      <c r="N21" s="47">
        <f>SUM(D21:M21)</f>
        <v>51085</v>
      </c>
    </row>
    <row r="22" spans="2:14" x14ac:dyDescent="0.3">
      <c r="N22" s="36"/>
    </row>
    <row r="23" spans="2:14" x14ac:dyDescent="0.3">
      <c r="C23" s="28" t="s">
        <v>236</v>
      </c>
      <c r="D23" s="30">
        <f>N21</f>
        <v>51085</v>
      </c>
      <c r="N23" s="36"/>
    </row>
    <row r="24" spans="2:14" x14ac:dyDescent="0.3">
      <c r="C24" s="28" t="s">
        <v>239</v>
      </c>
      <c r="D24" s="30">
        <f>SUM('2. Asset Inventory✅'!P49:P65)</f>
        <v>223654</v>
      </c>
      <c r="N24" s="36"/>
    </row>
    <row r="25" spans="2:14" s="39" customFormat="1" x14ac:dyDescent="0.3">
      <c r="C25" s="42" t="s">
        <v>238</v>
      </c>
      <c r="D25" s="43">
        <f>D23/D24</f>
        <v>0.22841084890053387</v>
      </c>
      <c r="E25" s="44"/>
      <c r="F25" s="44"/>
      <c r="G25" s="44"/>
      <c r="H25" s="44"/>
      <c r="I25" s="44"/>
      <c r="J25" s="44"/>
      <c r="K25" s="44"/>
      <c r="L25" s="44"/>
      <c r="M25" s="44"/>
      <c r="N25" s="36"/>
    </row>
    <row r="26" spans="2:14" x14ac:dyDescent="0.3">
      <c r="N26" s="36"/>
    </row>
    <row r="27" spans="2:14" x14ac:dyDescent="0.3">
      <c r="B27" s="167" t="s">
        <v>237</v>
      </c>
      <c r="C27" s="167"/>
      <c r="D27" s="167"/>
      <c r="E27" s="167"/>
      <c r="N27" s="36"/>
    </row>
    <row r="28" spans="2:14" x14ac:dyDescent="0.3">
      <c r="B28" s="167"/>
      <c r="C28" s="167"/>
      <c r="D28" s="167"/>
      <c r="E28" s="167"/>
    </row>
    <row r="29" spans="2:14" x14ac:dyDescent="0.3">
      <c r="B29" s="167"/>
      <c r="C29" s="167"/>
      <c r="D29" s="167"/>
      <c r="E29" s="167"/>
    </row>
  </sheetData>
  <mergeCells count="1">
    <mergeCell ref="B27:E29"/>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F48754-6569-44AE-819E-6DD132667C20}">
  <dimension ref="D1:N15"/>
  <sheetViews>
    <sheetView workbookViewId="0">
      <selection activeCell="M25" sqref="M25"/>
    </sheetView>
  </sheetViews>
  <sheetFormatPr defaultRowHeight="14.4" x14ac:dyDescent="0.3"/>
  <cols>
    <col min="4" max="4" width="12.88671875" bestFit="1" customWidth="1"/>
    <col min="5" max="5" width="12.109375" bestFit="1" customWidth="1"/>
    <col min="6" max="6" width="8.77734375" bestFit="1" customWidth="1"/>
    <col min="7" max="7" width="8.6640625" bestFit="1" customWidth="1"/>
    <col min="8" max="8" width="12.109375" bestFit="1" customWidth="1"/>
    <col min="10" max="10" width="12.88671875" bestFit="1" customWidth="1"/>
    <col min="11" max="11" width="12" bestFit="1" customWidth="1"/>
    <col min="14" max="14" width="12.88671875" bestFit="1" customWidth="1"/>
  </cols>
  <sheetData>
    <row r="1" spans="4:14" ht="15" thickBot="1" x14ac:dyDescent="0.35"/>
    <row r="2" spans="4:14" ht="15" thickBot="1" x14ac:dyDescent="0.35">
      <c r="D2" s="168" t="s">
        <v>520</v>
      </c>
      <c r="E2" s="169"/>
      <c r="F2" s="169"/>
      <c r="G2" s="169"/>
      <c r="H2" s="170"/>
      <c r="J2" s="168" t="s">
        <v>521</v>
      </c>
      <c r="K2" s="169"/>
      <c r="L2" s="169"/>
      <c r="M2" s="169"/>
      <c r="N2" s="170"/>
    </row>
    <row r="3" spans="4:14" ht="15.6" x14ac:dyDescent="0.3">
      <c r="D3" s="134"/>
      <c r="E3" s="135" t="s">
        <v>516</v>
      </c>
      <c r="F3" s="135" t="s">
        <v>517</v>
      </c>
      <c r="G3" s="135" t="s">
        <v>518</v>
      </c>
      <c r="H3" s="136" t="s">
        <v>356</v>
      </c>
      <c r="J3" s="134"/>
      <c r="K3" s="135" t="s">
        <v>516</v>
      </c>
      <c r="L3" s="135" t="s">
        <v>517</v>
      </c>
      <c r="M3" s="135" t="s">
        <v>518</v>
      </c>
      <c r="N3" s="136" t="s">
        <v>356</v>
      </c>
    </row>
    <row r="4" spans="4:14" ht="15.6" x14ac:dyDescent="0.3">
      <c r="D4" s="126">
        <v>2022</v>
      </c>
      <c r="E4" s="80">
        <v>1360620</v>
      </c>
      <c r="F4" s="80">
        <v>22387.5</v>
      </c>
      <c r="G4" s="80">
        <v>35500</v>
      </c>
      <c r="H4" s="127">
        <f>SUM(E4:G4)</f>
        <v>1418507.5</v>
      </c>
      <c r="J4" s="126">
        <v>2022</v>
      </c>
      <c r="K4" s="80">
        <f t="shared" ref="K4:K13" si="0">E4/(1.03^($D4-$D$4))</f>
        <v>1360620</v>
      </c>
      <c r="L4" s="80">
        <f t="shared" ref="L4:L13" si="1">F4/(1.03^($D4-$D$4))</f>
        <v>22387.5</v>
      </c>
      <c r="M4" s="80">
        <f t="shared" ref="M4:M13" si="2">G4/(1.03^($D4-$D$4))</f>
        <v>35500</v>
      </c>
      <c r="N4" s="127">
        <f>SUM(K4:M4)</f>
        <v>1418507.5</v>
      </c>
    </row>
    <row r="5" spans="4:14" ht="15.6" x14ac:dyDescent="0.3">
      <c r="D5" s="126">
        <v>2023</v>
      </c>
      <c r="E5" s="80">
        <v>0</v>
      </c>
      <c r="F5" s="80">
        <v>0</v>
      </c>
      <c r="G5" s="80">
        <v>0</v>
      </c>
      <c r="H5" s="127">
        <f t="shared" ref="H5:H15" si="3">SUM(E5:G5)</f>
        <v>0</v>
      </c>
      <c r="J5" s="126">
        <v>2023</v>
      </c>
      <c r="K5" s="80">
        <f t="shared" si="0"/>
        <v>0</v>
      </c>
      <c r="L5" s="80">
        <f t="shared" si="1"/>
        <v>0</v>
      </c>
      <c r="M5" s="80">
        <f t="shared" si="2"/>
        <v>0</v>
      </c>
      <c r="N5" s="127">
        <f t="shared" ref="N5:N15" si="4">SUM(K5:M5)</f>
        <v>0</v>
      </c>
    </row>
    <row r="6" spans="4:14" ht="15.6" x14ac:dyDescent="0.3">
      <c r="D6" s="126">
        <v>2024</v>
      </c>
      <c r="E6" s="80">
        <v>0</v>
      </c>
      <c r="F6" s="80">
        <v>0</v>
      </c>
      <c r="G6" s="80">
        <v>0</v>
      </c>
      <c r="H6" s="127">
        <f t="shared" si="3"/>
        <v>0</v>
      </c>
      <c r="J6" s="126">
        <v>2024</v>
      </c>
      <c r="K6" s="80">
        <f t="shared" si="0"/>
        <v>0</v>
      </c>
      <c r="L6" s="80">
        <f t="shared" si="1"/>
        <v>0</v>
      </c>
      <c r="M6" s="80">
        <f t="shared" si="2"/>
        <v>0</v>
      </c>
      <c r="N6" s="127">
        <f t="shared" si="4"/>
        <v>0</v>
      </c>
    </row>
    <row r="7" spans="4:14" ht="15.6" x14ac:dyDescent="0.3">
      <c r="D7" s="126">
        <v>2025</v>
      </c>
      <c r="E7" s="80">
        <v>0</v>
      </c>
      <c r="F7" s="80">
        <v>7065</v>
      </c>
      <c r="G7" s="80">
        <v>0</v>
      </c>
      <c r="H7" s="127">
        <f t="shared" si="3"/>
        <v>7065</v>
      </c>
      <c r="J7" s="126">
        <v>2025</v>
      </c>
      <c r="K7" s="80">
        <f t="shared" si="0"/>
        <v>0</v>
      </c>
      <c r="L7" s="80">
        <f t="shared" si="1"/>
        <v>6465.4758233300727</v>
      </c>
      <c r="M7" s="80">
        <f t="shared" si="2"/>
        <v>0</v>
      </c>
      <c r="N7" s="127">
        <f t="shared" si="4"/>
        <v>6465.4758233300727</v>
      </c>
    </row>
    <row r="8" spans="4:14" ht="15.6" x14ac:dyDescent="0.3">
      <c r="D8" s="126">
        <v>2026</v>
      </c>
      <c r="E8" s="80">
        <v>0</v>
      </c>
      <c r="F8" s="80">
        <v>0</v>
      </c>
      <c r="G8" s="80">
        <v>0</v>
      </c>
      <c r="H8" s="127">
        <f t="shared" si="3"/>
        <v>0</v>
      </c>
      <c r="J8" s="126">
        <v>2026</v>
      </c>
      <c r="K8" s="80">
        <f t="shared" si="0"/>
        <v>0</v>
      </c>
      <c r="L8" s="80">
        <f t="shared" si="1"/>
        <v>0</v>
      </c>
      <c r="M8" s="80">
        <f t="shared" si="2"/>
        <v>0</v>
      </c>
      <c r="N8" s="127">
        <f t="shared" si="4"/>
        <v>0</v>
      </c>
    </row>
    <row r="9" spans="4:14" ht="15.6" x14ac:dyDescent="0.3">
      <c r="D9" s="126">
        <v>2027</v>
      </c>
      <c r="E9" s="80">
        <v>0</v>
      </c>
      <c r="F9" s="80">
        <v>24000</v>
      </c>
      <c r="G9" s="80">
        <v>0</v>
      </c>
      <c r="H9" s="127">
        <f t="shared" si="3"/>
        <v>24000</v>
      </c>
      <c r="J9" s="126">
        <v>2027</v>
      </c>
      <c r="K9" s="80">
        <f t="shared" si="0"/>
        <v>0</v>
      </c>
      <c r="L9" s="80">
        <f t="shared" si="1"/>
        <v>20702.610825219937</v>
      </c>
      <c r="M9" s="80">
        <f t="shared" si="2"/>
        <v>0</v>
      </c>
      <c r="N9" s="127">
        <f t="shared" si="4"/>
        <v>20702.610825219937</v>
      </c>
    </row>
    <row r="10" spans="4:14" ht="15.6" x14ac:dyDescent="0.3">
      <c r="D10" s="126">
        <v>2028</v>
      </c>
      <c r="E10" s="80">
        <v>2513.9</v>
      </c>
      <c r="F10" s="80">
        <v>0</v>
      </c>
      <c r="G10" s="80">
        <v>0</v>
      </c>
      <c r="H10" s="127">
        <f t="shared" si="3"/>
        <v>2513.9</v>
      </c>
      <c r="J10" s="126">
        <v>2028</v>
      </c>
      <c r="K10" s="80">
        <f t="shared" si="0"/>
        <v>2105.3516728770387</v>
      </c>
      <c r="L10" s="80">
        <f t="shared" si="1"/>
        <v>0</v>
      </c>
      <c r="M10" s="80">
        <f t="shared" si="2"/>
        <v>0</v>
      </c>
      <c r="N10" s="127">
        <f t="shared" si="4"/>
        <v>2105.3516728770387</v>
      </c>
    </row>
    <row r="11" spans="4:14" ht="15.6" x14ac:dyDescent="0.3">
      <c r="D11" s="126">
        <v>2029</v>
      </c>
      <c r="E11" s="80">
        <v>0</v>
      </c>
      <c r="F11" s="80">
        <v>13755</v>
      </c>
      <c r="G11" s="80">
        <v>0</v>
      </c>
      <c r="H11" s="127">
        <f t="shared" si="3"/>
        <v>13755</v>
      </c>
      <c r="J11" s="126">
        <v>2029</v>
      </c>
      <c r="K11" s="80">
        <f t="shared" si="0"/>
        <v>0</v>
      </c>
      <c r="L11" s="80">
        <f t="shared" si="1"/>
        <v>11184.073738527832</v>
      </c>
      <c r="M11" s="80">
        <f t="shared" si="2"/>
        <v>0</v>
      </c>
      <c r="N11" s="127">
        <f t="shared" si="4"/>
        <v>11184.073738527832</v>
      </c>
    </row>
    <row r="12" spans="4:14" ht="15.6" x14ac:dyDescent="0.3">
      <c r="D12" s="126">
        <v>2030</v>
      </c>
      <c r="E12" s="80">
        <v>0</v>
      </c>
      <c r="F12" s="80">
        <v>0</v>
      </c>
      <c r="G12" s="80">
        <v>0</v>
      </c>
      <c r="H12" s="127">
        <f t="shared" si="3"/>
        <v>0</v>
      </c>
      <c r="J12" s="126">
        <v>2030</v>
      </c>
      <c r="K12" s="80">
        <f t="shared" si="0"/>
        <v>0</v>
      </c>
      <c r="L12" s="80">
        <f t="shared" si="1"/>
        <v>0</v>
      </c>
      <c r="M12" s="80">
        <f t="shared" si="2"/>
        <v>0</v>
      </c>
      <c r="N12" s="127">
        <f t="shared" si="4"/>
        <v>0</v>
      </c>
    </row>
    <row r="13" spans="4:14" ht="15.6" x14ac:dyDescent="0.3">
      <c r="D13" s="126">
        <v>2031</v>
      </c>
      <c r="E13" s="80">
        <v>1678.83</v>
      </c>
      <c r="F13" s="80">
        <v>0</v>
      </c>
      <c r="G13" s="80">
        <v>15585</v>
      </c>
      <c r="H13" s="127">
        <f t="shared" si="3"/>
        <v>17263.830000000002</v>
      </c>
      <c r="J13" s="126">
        <v>2031</v>
      </c>
      <c r="K13" s="80">
        <f t="shared" si="0"/>
        <v>1286.6834027604511</v>
      </c>
      <c r="L13" s="80">
        <f t="shared" si="1"/>
        <v>0</v>
      </c>
      <c r="M13" s="80">
        <f t="shared" si="2"/>
        <v>11944.604773575425</v>
      </c>
      <c r="N13" s="127">
        <f t="shared" si="4"/>
        <v>13231.288176335876</v>
      </c>
    </row>
    <row r="14" spans="4:14" ht="15" thickBot="1" x14ac:dyDescent="0.35">
      <c r="D14" s="128" t="s">
        <v>356</v>
      </c>
      <c r="E14" s="129">
        <f>SUM(E4:E13)</f>
        <v>1364812.73</v>
      </c>
      <c r="F14" s="129">
        <f t="shared" ref="F14:G14" si="5">SUM(F4:F13)</f>
        <v>67207.5</v>
      </c>
      <c r="G14" s="129">
        <f t="shared" si="5"/>
        <v>51085</v>
      </c>
      <c r="H14" s="130">
        <f t="shared" si="3"/>
        <v>1483105.23</v>
      </c>
      <c r="J14" s="128" t="s">
        <v>356</v>
      </c>
      <c r="K14" s="129">
        <f>SUM(K4:K13)</f>
        <v>1364012.0350756375</v>
      </c>
      <c r="L14" s="129">
        <f t="shared" ref="L14:M14" si="6">SUM(L4:L13)</f>
        <v>60739.660387077849</v>
      </c>
      <c r="M14" s="129">
        <f t="shared" si="6"/>
        <v>47444.604773575425</v>
      </c>
      <c r="N14" s="130">
        <f t="shared" si="4"/>
        <v>1472196.3002362908</v>
      </c>
    </row>
    <row r="15" spans="4:14" ht="15.6" thickTop="1" thickBot="1" x14ac:dyDescent="0.35">
      <c r="D15" s="131" t="s">
        <v>519</v>
      </c>
      <c r="E15" s="132">
        <f>E14*1.35</f>
        <v>1842497.1855000001</v>
      </c>
      <c r="F15" s="132">
        <f t="shared" ref="F15" si="7">F14*1.35</f>
        <v>90730.125</v>
      </c>
      <c r="G15" s="132">
        <f t="shared" ref="G15" si="8">G14*1.35</f>
        <v>68964.75</v>
      </c>
      <c r="H15" s="133">
        <f t="shared" si="3"/>
        <v>2002192.0605000001</v>
      </c>
      <c r="J15" s="131" t="s">
        <v>519</v>
      </c>
      <c r="K15" s="132">
        <f>K14*1.35</f>
        <v>1841416.2473521107</v>
      </c>
      <c r="L15" s="132">
        <f t="shared" ref="L15:M15" si="9">L14*1.35</f>
        <v>81998.541522555097</v>
      </c>
      <c r="M15" s="132">
        <f t="shared" si="9"/>
        <v>64050.216444326827</v>
      </c>
      <c r="N15" s="133">
        <f t="shared" si="4"/>
        <v>1987465.0053189925</v>
      </c>
    </row>
  </sheetData>
  <mergeCells count="2">
    <mergeCell ref="J2:N2"/>
    <mergeCell ref="D2:H2"/>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176A83-0A7B-4901-BEF5-4311029442B0}">
  <dimension ref="G7:H10"/>
  <sheetViews>
    <sheetView workbookViewId="0">
      <selection activeCell="J22" sqref="J21:J22"/>
    </sheetView>
  </sheetViews>
  <sheetFormatPr defaultRowHeight="14.4" x14ac:dyDescent="0.3"/>
  <cols>
    <col min="7" max="7" width="12.21875" bestFit="1" customWidth="1"/>
    <col min="8" max="8" width="4.88671875" bestFit="1" customWidth="1"/>
  </cols>
  <sheetData>
    <row r="7" spans="7:8" ht="15.6" x14ac:dyDescent="0.3">
      <c r="G7" s="63" t="s">
        <v>450</v>
      </c>
      <c r="H7" s="64" t="s">
        <v>238</v>
      </c>
    </row>
    <row r="8" spans="7:8" ht="15.6" x14ac:dyDescent="0.3">
      <c r="G8" s="65" t="s">
        <v>451</v>
      </c>
      <c r="H8" s="67">
        <v>0.1037359829846604</v>
      </c>
    </row>
    <row r="9" spans="7:8" ht="15.6" x14ac:dyDescent="0.3">
      <c r="G9" s="65" t="s">
        <v>452</v>
      </c>
      <c r="H9" s="68">
        <v>0.11109637154613766</v>
      </c>
    </row>
    <row r="10" spans="7:8" ht="15.6" x14ac:dyDescent="0.3">
      <c r="G10" s="66" t="s">
        <v>453</v>
      </c>
      <c r="H10" s="69">
        <v>0.22841084890053387</v>
      </c>
    </row>
  </sheetData>
  <pageMargins left="0.7" right="0.7" top="0.75" bottom="0.75" header="0.3" footer="0.3"/>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EF43A0-3D9B-406B-A80D-3A7E4F924058}">
  <dimension ref="B1:K67"/>
  <sheetViews>
    <sheetView workbookViewId="0">
      <selection activeCell="A3" sqref="A3"/>
    </sheetView>
  </sheetViews>
  <sheetFormatPr defaultRowHeight="14.4" x14ac:dyDescent="0.3"/>
  <cols>
    <col min="1" max="1" width="8.88671875" style="31"/>
    <col min="2" max="2" width="9.44140625" style="31" bestFit="1" customWidth="1"/>
    <col min="3" max="3" width="21.88671875" style="31" bestFit="1" customWidth="1"/>
    <col min="4" max="4" width="32.5546875" style="31" bestFit="1" customWidth="1"/>
    <col min="5" max="5" width="40.109375" style="155" hidden="1" customWidth="1"/>
    <col min="6" max="6" width="26.5546875" style="31" customWidth="1"/>
    <col min="7" max="7" width="25" style="31" customWidth="1"/>
    <col min="8" max="8" width="42.33203125" style="31" customWidth="1"/>
    <col min="9" max="16384" width="8.88671875" style="31"/>
  </cols>
  <sheetData>
    <row r="1" spans="2:8" ht="15" thickBot="1" x14ac:dyDescent="0.35"/>
    <row r="2" spans="2:8" x14ac:dyDescent="0.3">
      <c r="B2" s="186" t="s">
        <v>589</v>
      </c>
      <c r="C2" s="187"/>
      <c r="D2" s="187"/>
      <c r="E2" s="187"/>
      <c r="F2" s="187"/>
      <c r="G2" s="187"/>
      <c r="H2" s="188"/>
    </row>
    <row r="3" spans="2:8" x14ac:dyDescent="0.3">
      <c r="B3" s="189"/>
      <c r="C3" s="190"/>
      <c r="D3" s="190"/>
      <c r="E3" s="190"/>
      <c r="F3" s="190"/>
      <c r="G3" s="190"/>
      <c r="H3" s="191"/>
    </row>
    <row r="4" spans="2:8" ht="15" thickBot="1" x14ac:dyDescent="0.35">
      <c r="B4" s="192"/>
      <c r="C4" s="193"/>
      <c r="D4" s="193"/>
      <c r="E4" s="193"/>
      <c r="F4" s="193"/>
      <c r="G4" s="193"/>
      <c r="H4" s="194"/>
    </row>
    <row r="5" spans="2:8" ht="15" thickBot="1" x14ac:dyDescent="0.35"/>
    <row r="6" spans="2:8" x14ac:dyDescent="0.3">
      <c r="B6" s="171" t="s">
        <v>383</v>
      </c>
      <c r="C6" s="171" t="s">
        <v>1</v>
      </c>
      <c r="D6" s="171" t="s">
        <v>2</v>
      </c>
      <c r="E6" s="171" t="s">
        <v>3</v>
      </c>
      <c r="F6" s="171" t="s">
        <v>554</v>
      </c>
      <c r="G6" s="171" t="s">
        <v>555</v>
      </c>
      <c r="H6" s="171" t="s">
        <v>556</v>
      </c>
    </row>
    <row r="7" spans="2:8" x14ac:dyDescent="0.3">
      <c r="B7" s="172"/>
      <c r="C7" s="172"/>
      <c r="D7" s="172"/>
      <c r="E7" s="172"/>
      <c r="F7" s="172"/>
      <c r="G7" s="172"/>
      <c r="H7" s="172"/>
    </row>
    <row r="8" spans="2:8" ht="15" customHeight="1" thickBot="1" x14ac:dyDescent="0.35">
      <c r="B8" s="172"/>
      <c r="C8" s="172"/>
      <c r="D8" s="172"/>
      <c r="E8" s="179"/>
      <c r="F8" s="172"/>
      <c r="G8" s="172"/>
      <c r="H8" s="172"/>
    </row>
    <row r="9" spans="2:8" ht="15" customHeight="1" thickBot="1" x14ac:dyDescent="0.35">
      <c r="B9" s="173" t="s">
        <v>384</v>
      </c>
      <c r="C9" s="158" t="s">
        <v>151</v>
      </c>
      <c r="D9" s="158" t="s">
        <v>20</v>
      </c>
      <c r="E9" s="55" t="s">
        <v>385</v>
      </c>
      <c r="F9" s="176" t="s">
        <v>557</v>
      </c>
      <c r="G9" s="176" t="s">
        <v>558</v>
      </c>
      <c r="H9" s="176" t="s">
        <v>559</v>
      </c>
    </row>
    <row r="10" spans="2:8" ht="15" customHeight="1" thickBot="1" x14ac:dyDescent="0.35">
      <c r="B10" s="174"/>
      <c r="C10" s="159"/>
      <c r="D10" s="159"/>
      <c r="E10" s="55" t="s">
        <v>386</v>
      </c>
      <c r="F10" s="177"/>
      <c r="G10" s="177"/>
      <c r="H10" s="177"/>
    </row>
    <row r="11" spans="2:8" ht="15" customHeight="1" thickBot="1" x14ac:dyDescent="0.35">
      <c r="B11" s="174"/>
      <c r="C11" s="159"/>
      <c r="D11" s="159"/>
      <c r="E11" s="55" t="s">
        <v>387</v>
      </c>
      <c r="F11" s="177"/>
      <c r="G11" s="177"/>
      <c r="H11" s="177"/>
    </row>
    <row r="12" spans="2:8" ht="15" customHeight="1" thickBot="1" x14ac:dyDescent="0.35">
      <c r="B12" s="174"/>
      <c r="C12" s="159"/>
      <c r="D12" s="160"/>
      <c r="E12" s="55" t="s">
        <v>152</v>
      </c>
      <c r="F12" s="178"/>
      <c r="G12" s="178"/>
      <c r="H12" s="178"/>
    </row>
    <row r="13" spans="2:8" ht="15" customHeight="1" thickBot="1" x14ac:dyDescent="0.35">
      <c r="B13" s="174"/>
      <c r="C13" s="159"/>
      <c r="D13" s="158" t="s">
        <v>153</v>
      </c>
      <c r="E13" s="55" t="s">
        <v>388</v>
      </c>
      <c r="F13" s="177" t="s">
        <v>560</v>
      </c>
      <c r="G13" s="177" t="s">
        <v>561</v>
      </c>
      <c r="H13" s="176" t="s">
        <v>562</v>
      </c>
    </row>
    <row r="14" spans="2:8" ht="20.399999999999999" customHeight="1" thickBot="1" x14ac:dyDescent="0.35">
      <c r="B14" s="174"/>
      <c r="C14" s="160"/>
      <c r="D14" s="160"/>
      <c r="E14" s="55" t="s">
        <v>389</v>
      </c>
      <c r="F14" s="177"/>
      <c r="G14" s="178"/>
      <c r="H14" s="178"/>
    </row>
    <row r="15" spans="2:8" ht="15" customHeight="1" thickBot="1" x14ac:dyDescent="0.35">
      <c r="B15" s="174"/>
      <c r="C15" s="158" t="s">
        <v>30</v>
      </c>
      <c r="D15" s="158" t="s">
        <v>154</v>
      </c>
      <c r="E15" s="55" t="s">
        <v>390</v>
      </c>
      <c r="F15" s="176" t="s">
        <v>563</v>
      </c>
      <c r="G15" s="180" t="s">
        <v>564</v>
      </c>
      <c r="H15" s="180" t="s">
        <v>565</v>
      </c>
    </row>
    <row r="16" spans="2:8" ht="15" customHeight="1" thickBot="1" x14ac:dyDescent="0.35">
      <c r="B16" s="174"/>
      <c r="C16" s="159"/>
      <c r="D16" s="159"/>
      <c r="E16" s="55" t="s">
        <v>391</v>
      </c>
      <c r="F16" s="177"/>
      <c r="G16" s="181"/>
      <c r="H16" s="181"/>
    </row>
    <row r="17" spans="2:11" ht="15" customHeight="1" thickBot="1" x14ac:dyDescent="0.35">
      <c r="B17" s="174"/>
      <c r="C17" s="159"/>
      <c r="D17" s="160"/>
      <c r="E17" s="55" t="s">
        <v>392</v>
      </c>
      <c r="F17" s="178"/>
      <c r="G17" s="182"/>
      <c r="H17" s="182"/>
    </row>
    <row r="18" spans="2:11" ht="15" customHeight="1" thickBot="1" x14ac:dyDescent="0.35">
      <c r="B18" s="174"/>
      <c r="C18" s="159"/>
      <c r="D18" s="158" t="s">
        <v>155</v>
      </c>
      <c r="E18" s="55" t="s">
        <v>393</v>
      </c>
      <c r="F18" s="176" t="s">
        <v>566</v>
      </c>
      <c r="G18" s="176" t="s">
        <v>567</v>
      </c>
      <c r="H18" s="180" t="s">
        <v>568</v>
      </c>
    </row>
    <row r="19" spans="2:11" ht="15" customHeight="1" thickBot="1" x14ac:dyDescent="0.35">
      <c r="B19" s="174"/>
      <c r="C19" s="159"/>
      <c r="D19" s="160"/>
      <c r="E19" s="55" t="s">
        <v>394</v>
      </c>
      <c r="F19" s="178"/>
      <c r="G19" s="178"/>
      <c r="H19" s="182"/>
    </row>
    <row r="20" spans="2:11" ht="15" customHeight="1" thickBot="1" x14ac:dyDescent="0.35">
      <c r="B20" s="174"/>
      <c r="C20" s="159"/>
      <c r="D20" s="158" t="s">
        <v>156</v>
      </c>
      <c r="E20" s="55" t="s">
        <v>395</v>
      </c>
      <c r="F20" s="181" t="s">
        <v>569</v>
      </c>
      <c r="G20" s="177" t="s">
        <v>569</v>
      </c>
      <c r="H20" s="176" t="s">
        <v>570</v>
      </c>
    </row>
    <row r="21" spans="2:11" ht="15" customHeight="1" thickBot="1" x14ac:dyDescent="0.35">
      <c r="B21" s="174"/>
      <c r="C21" s="160"/>
      <c r="D21" s="160"/>
      <c r="E21" s="55" t="s">
        <v>396</v>
      </c>
      <c r="F21" s="182"/>
      <c r="G21" s="178"/>
      <c r="H21" s="178"/>
    </row>
    <row r="22" spans="2:11" ht="15" customHeight="1" thickBot="1" x14ac:dyDescent="0.35">
      <c r="B22" s="174"/>
      <c r="C22" s="158" t="s">
        <v>48</v>
      </c>
      <c r="D22" s="158" t="s">
        <v>397</v>
      </c>
      <c r="E22" s="55" t="s">
        <v>398</v>
      </c>
      <c r="F22" s="180" t="s">
        <v>571</v>
      </c>
      <c r="G22" s="176" t="s">
        <v>571</v>
      </c>
      <c r="H22" s="176" t="s">
        <v>572</v>
      </c>
    </row>
    <row r="23" spans="2:11" ht="15" customHeight="1" thickBot="1" x14ac:dyDescent="0.35">
      <c r="B23" s="174"/>
      <c r="C23" s="159"/>
      <c r="D23" s="159"/>
      <c r="E23" s="55" t="s">
        <v>399</v>
      </c>
      <c r="F23" s="181"/>
      <c r="G23" s="177"/>
      <c r="H23" s="177"/>
    </row>
    <row r="24" spans="2:11" ht="15" customHeight="1" thickBot="1" x14ac:dyDescent="0.35">
      <c r="B24" s="174"/>
      <c r="C24" s="159"/>
      <c r="D24" s="160"/>
      <c r="E24" s="55" t="s">
        <v>400</v>
      </c>
      <c r="F24" s="182"/>
      <c r="G24" s="178"/>
      <c r="H24" s="178"/>
    </row>
    <row r="25" spans="2:11" ht="15" customHeight="1" thickBot="1" x14ac:dyDescent="0.35">
      <c r="B25" s="174"/>
      <c r="C25" s="159"/>
      <c r="D25" s="158" t="s">
        <v>401</v>
      </c>
      <c r="E25" s="55" t="s">
        <v>402</v>
      </c>
      <c r="F25" s="177" t="s">
        <v>573</v>
      </c>
      <c r="G25" s="177" t="s">
        <v>573</v>
      </c>
      <c r="H25" s="181" t="s">
        <v>568</v>
      </c>
    </row>
    <row r="26" spans="2:11" ht="15" customHeight="1" thickBot="1" x14ac:dyDescent="0.35">
      <c r="B26" s="174"/>
      <c r="C26" s="159"/>
      <c r="D26" s="159"/>
      <c r="E26" s="55" t="s">
        <v>403</v>
      </c>
      <c r="F26" s="177"/>
      <c r="G26" s="177"/>
      <c r="H26" s="181"/>
    </row>
    <row r="27" spans="2:11" ht="15" customHeight="1" thickBot="1" x14ac:dyDescent="0.35">
      <c r="B27" s="175"/>
      <c r="C27" s="160"/>
      <c r="D27" s="160"/>
      <c r="E27" s="55" t="s">
        <v>404</v>
      </c>
      <c r="F27" s="178"/>
      <c r="G27" s="178"/>
      <c r="H27" s="182"/>
      <c r="K27" s="31" t="s">
        <v>449</v>
      </c>
    </row>
    <row r="28" spans="2:11" ht="15" customHeight="1" thickBot="1" x14ac:dyDescent="0.35">
      <c r="B28" s="173" t="s">
        <v>405</v>
      </c>
      <c r="C28" s="158" t="s">
        <v>63</v>
      </c>
      <c r="D28" s="158" t="s">
        <v>160</v>
      </c>
      <c r="E28" s="55" t="s">
        <v>406</v>
      </c>
      <c r="F28" s="176" t="s">
        <v>574</v>
      </c>
      <c r="G28" s="176" t="s">
        <v>574</v>
      </c>
      <c r="H28" s="180" t="s">
        <v>568</v>
      </c>
    </row>
    <row r="29" spans="2:11" ht="15" customHeight="1" thickBot="1" x14ac:dyDescent="0.35">
      <c r="B29" s="174"/>
      <c r="C29" s="159"/>
      <c r="D29" s="159"/>
      <c r="E29" s="55" t="s">
        <v>407</v>
      </c>
      <c r="F29" s="177"/>
      <c r="G29" s="177"/>
      <c r="H29" s="181"/>
    </row>
    <row r="30" spans="2:11" ht="15" customHeight="1" thickBot="1" x14ac:dyDescent="0.35">
      <c r="B30" s="174"/>
      <c r="C30" s="159"/>
      <c r="D30" s="159"/>
      <c r="E30" s="55" t="s">
        <v>408</v>
      </c>
      <c r="F30" s="177"/>
      <c r="G30" s="177"/>
      <c r="H30" s="181"/>
    </row>
    <row r="31" spans="2:11" ht="15" customHeight="1" thickBot="1" x14ac:dyDescent="0.35">
      <c r="B31" s="174"/>
      <c r="C31" s="159"/>
      <c r="D31" s="159"/>
      <c r="E31" s="55" t="s">
        <v>409</v>
      </c>
      <c r="F31" s="177"/>
      <c r="G31" s="177"/>
      <c r="H31" s="181"/>
    </row>
    <row r="32" spans="2:11" ht="15" customHeight="1" thickBot="1" x14ac:dyDescent="0.35">
      <c r="B32" s="174"/>
      <c r="C32" s="159"/>
      <c r="D32" s="160"/>
      <c r="E32" s="55" t="s">
        <v>410</v>
      </c>
      <c r="F32" s="178"/>
      <c r="G32" s="178"/>
      <c r="H32" s="181"/>
    </row>
    <row r="33" spans="2:8" ht="15" customHeight="1" thickBot="1" x14ac:dyDescent="0.35">
      <c r="B33" s="174"/>
      <c r="C33" s="159"/>
      <c r="D33" s="158" t="s">
        <v>161</v>
      </c>
      <c r="E33" s="55" t="s">
        <v>412</v>
      </c>
      <c r="F33" s="176" t="s">
        <v>575</v>
      </c>
      <c r="G33" s="176" t="s">
        <v>576</v>
      </c>
      <c r="H33" s="176" t="s">
        <v>577</v>
      </c>
    </row>
    <row r="34" spans="2:8" ht="15" customHeight="1" thickBot="1" x14ac:dyDescent="0.35">
      <c r="B34" s="174"/>
      <c r="C34" s="159"/>
      <c r="D34" s="159"/>
      <c r="E34" s="55" t="s">
        <v>413</v>
      </c>
      <c r="F34" s="177"/>
      <c r="G34" s="177"/>
      <c r="H34" s="177"/>
    </row>
    <row r="35" spans="2:8" ht="15" customHeight="1" thickBot="1" x14ac:dyDescent="0.35">
      <c r="B35" s="174"/>
      <c r="C35" s="159"/>
      <c r="D35" s="159"/>
      <c r="E35" s="55" t="s">
        <v>414</v>
      </c>
      <c r="F35" s="177"/>
      <c r="G35" s="177"/>
      <c r="H35" s="177"/>
    </row>
    <row r="36" spans="2:8" ht="15" customHeight="1" thickBot="1" x14ac:dyDescent="0.35">
      <c r="B36" s="174"/>
      <c r="C36" s="159"/>
      <c r="D36" s="160"/>
      <c r="E36" s="55" t="s">
        <v>415</v>
      </c>
      <c r="F36" s="178"/>
      <c r="G36" s="178"/>
      <c r="H36" s="178"/>
    </row>
    <row r="37" spans="2:8" ht="15" customHeight="1" thickBot="1" x14ac:dyDescent="0.35">
      <c r="B37" s="174"/>
      <c r="C37" s="159"/>
      <c r="D37" s="158" t="s">
        <v>162</v>
      </c>
      <c r="E37" s="55" t="s">
        <v>416</v>
      </c>
      <c r="F37" s="176" t="s">
        <v>578</v>
      </c>
      <c r="G37" s="176" t="s">
        <v>579</v>
      </c>
      <c r="H37" s="176" t="s">
        <v>580</v>
      </c>
    </row>
    <row r="38" spans="2:8" ht="15" customHeight="1" thickBot="1" x14ac:dyDescent="0.35">
      <c r="B38" s="174"/>
      <c r="C38" s="159"/>
      <c r="D38" s="159"/>
      <c r="E38" s="55" t="s">
        <v>417</v>
      </c>
      <c r="F38" s="177"/>
      <c r="G38" s="177"/>
      <c r="H38" s="177"/>
    </row>
    <row r="39" spans="2:8" ht="15" customHeight="1" thickBot="1" x14ac:dyDescent="0.35">
      <c r="B39" s="174"/>
      <c r="C39" s="159"/>
      <c r="D39" s="159"/>
      <c r="E39" s="55" t="s">
        <v>418</v>
      </c>
      <c r="F39" s="177"/>
      <c r="G39" s="177"/>
      <c r="H39" s="177"/>
    </row>
    <row r="40" spans="2:8" ht="15" customHeight="1" thickBot="1" x14ac:dyDescent="0.35">
      <c r="B40" s="174"/>
      <c r="C40" s="160"/>
      <c r="D40" s="160"/>
      <c r="E40" s="55" t="s">
        <v>419</v>
      </c>
      <c r="F40" s="178"/>
      <c r="G40" s="178"/>
      <c r="H40" s="178"/>
    </row>
    <row r="41" spans="2:8" ht="15" customHeight="1" thickBot="1" x14ac:dyDescent="0.35">
      <c r="B41" s="174"/>
      <c r="C41" s="158" t="s">
        <v>91</v>
      </c>
      <c r="D41" s="158" t="s">
        <v>163</v>
      </c>
      <c r="E41" s="55" t="s">
        <v>420</v>
      </c>
      <c r="F41" s="176" t="s">
        <v>581</v>
      </c>
      <c r="G41" s="176" t="s">
        <v>581</v>
      </c>
      <c r="H41" s="180" t="s">
        <v>568</v>
      </c>
    </row>
    <row r="42" spans="2:8" ht="15" customHeight="1" thickBot="1" x14ac:dyDescent="0.35">
      <c r="B42" s="174"/>
      <c r="C42" s="159"/>
      <c r="D42" s="160"/>
      <c r="E42" s="55" t="s">
        <v>421</v>
      </c>
      <c r="F42" s="177"/>
      <c r="G42" s="177"/>
      <c r="H42" s="181"/>
    </row>
    <row r="43" spans="2:8" ht="15" customHeight="1" thickBot="1" x14ac:dyDescent="0.35">
      <c r="B43" s="174"/>
      <c r="C43" s="159"/>
      <c r="D43" s="158" t="s">
        <v>149</v>
      </c>
      <c r="E43" s="55" t="s">
        <v>422</v>
      </c>
      <c r="F43" s="177"/>
      <c r="G43" s="177"/>
      <c r="H43" s="181"/>
    </row>
    <row r="44" spans="2:8" ht="15" customHeight="1" thickBot="1" x14ac:dyDescent="0.35">
      <c r="B44" s="174"/>
      <c r="C44" s="160"/>
      <c r="D44" s="160"/>
      <c r="E44" s="55" t="s">
        <v>423</v>
      </c>
      <c r="F44" s="178"/>
      <c r="G44" s="178"/>
      <c r="H44" s="182"/>
    </row>
    <row r="45" spans="2:8" ht="15" customHeight="1" thickBot="1" x14ac:dyDescent="0.35">
      <c r="B45" s="174"/>
      <c r="C45" s="158" t="s">
        <v>101</v>
      </c>
      <c r="D45" s="158" t="s">
        <v>164</v>
      </c>
      <c r="E45" s="55" t="s">
        <v>424</v>
      </c>
      <c r="F45" s="176" t="s">
        <v>582</v>
      </c>
      <c r="G45" s="183" t="s">
        <v>583</v>
      </c>
      <c r="H45" s="183" t="s">
        <v>584</v>
      </c>
    </row>
    <row r="46" spans="2:8" ht="15" customHeight="1" thickBot="1" x14ac:dyDescent="0.35">
      <c r="B46" s="174"/>
      <c r="C46" s="159"/>
      <c r="D46" s="159"/>
      <c r="E46" s="55" t="s">
        <v>425</v>
      </c>
      <c r="F46" s="177"/>
      <c r="G46" s="184"/>
      <c r="H46" s="184"/>
    </row>
    <row r="47" spans="2:8" ht="15" customHeight="1" thickBot="1" x14ac:dyDescent="0.35">
      <c r="B47" s="174"/>
      <c r="C47" s="159"/>
      <c r="D47" s="160"/>
      <c r="E47" s="55" t="s">
        <v>426</v>
      </c>
      <c r="F47" s="177"/>
      <c r="G47" s="184"/>
      <c r="H47" s="184"/>
    </row>
    <row r="48" spans="2:8" ht="15" customHeight="1" thickBot="1" x14ac:dyDescent="0.35">
      <c r="B48" s="174"/>
      <c r="C48" s="159"/>
      <c r="D48" s="158" t="s">
        <v>165</v>
      </c>
      <c r="E48" s="55" t="s">
        <v>427</v>
      </c>
      <c r="F48" s="177"/>
      <c r="G48" s="184"/>
      <c r="H48" s="184"/>
    </row>
    <row r="49" spans="2:8" ht="15" customHeight="1" thickBot="1" x14ac:dyDescent="0.35">
      <c r="B49" s="174"/>
      <c r="C49" s="159"/>
      <c r="D49" s="160"/>
      <c r="E49" s="55" t="s">
        <v>428</v>
      </c>
      <c r="F49" s="177"/>
      <c r="G49" s="184"/>
      <c r="H49" s="184"/>
    </row>
    <row r="50" spans="2:8" ht="15" customHeight="1" thickBot="1" x14ac:dyDescent="0.35">
      <c r="B50" s="175"/>
      <c r="C50" s="160"/>
      <c r="D50" s="58" t="s">
        <v>109</v>
      </c>
      <c r="E50" s="55" t="s">
        <v>429</v>
      </c>
      <c r="F50" s="178"/>
      <c r="G50" s="185"/>
      <c r="H50" s="185"/>
    </row>
    <row r="51" spans="2:8" ht="15" customHeight="1" thickBot="1" x14ac:dyDescent="0.35">
      <c r="B51" s="173" t="s">
        <v>430</v>
      </c>
      <c r="C51" s="158" t="s">
        <v>172</v>
      </c>
      <c r="D51" s="158" t="s">
        <v>166</v>
      </c>
      <c r="E51" s="55" t="s">
        <v>431</v>
      </c>
      <c r="F51" s="176" t="s">
        <v>585</v>
      </c>
      <c r="G51" s="176" t="s">
        <v>585</v>
      </c>
      <c r="H51" s="176" t="s">
        <v>586</v>
      </c>
    </row>
    <row r="52" spans="2:8" ht="15" customHeight="1" thickBot="1" x14ac:dyDescent="0.35">
      <c r="B52" s="174"/>
      <c r="C52" s="159"/>
      <c r="D52" s="159"/>
      <c r="E52" s="55" t="s">
        <v>432</v>
      </c>
      <c r="F52" s="177"/>
      <c r="G52" s="177"/>
      <c r="H52" s="177"/>
    </row>
    <row r="53" spans="2:8" ht="15" customHeight="1" thickBot="1" x14ac:dyDescent="0.35">
      <c r="B53" s="174"/>
      <c r="C53" s="159"/>
      <c r="D53" s="159"/>
      <c r="E53" s="55" t="s">
        <v>433</v>
      </c>
      <c r="F53" s="177"/>
      <c r="G53" s="177"/>
      <c r="H53" s="177"/>
    </row>
    <row r="54" spans="2:8" ht="15" customHeight="1" thickBot="1" x14ac:dyDescent="0.35">
      <c r="B54" s="174"/>
      <c r="C54" s="159"/>
      <c r="D54" s="160"/>
      <c r="E54" s="55" t="s">
        <v>434</v>
      </c>
      <c r="F54" s="177"/>
      <c r="G54" s="177"/>
      <c r="H54" s="177"/>
    </row>
    <row r="55" spans="2:8" ht="15" customHeight="1" thickBot="1" x14ac:dyDescent="0.35">
      <c r="B55" s="174"/>
      <c r="C55" s="160"/>
      <c r="D55" s="58" t="s">
        <v>167</v>
      </c>
      <c r="E55" s="55" t="s">
        <v>435</v>
      </c>
      <c r="F55" s="178"/>
      <c r="G55" s="178"/>
      <c r="H55" s="178"/>
    </row>
    <row r="56" spans="2:8" ht="15" customHeight="1" thickBot="1" x14ac:dyDescent="0.35">
      <c r="B56" s="174"/>
      <c r="C56" s="158" t="s">
        <v>121</v>
      </c>
      <c r="D56" s="58" t="s">
        <v>168</v>
      </c>
      <c r="E56" s="55" t="s">
        <v>436</v>
      </c>
      <c r="F56" s="176" t="s">
        <v>587</v>
      </c>
      <c r="G56" s="176" t="s">
        <v>587</v>
      </c>
      <c r="H56" s="176" t="s">
        <v>588</v>
      </c>
    </row>
    <row r="57" spans="2:8" ht="15" customHeight="1" thickBot="1" x14ac:dyDescent="0.35">
      <c r="B57" s="174"/>
      <c r="C57" s="159"/>
      <c r="D57" s="158" t="s">
        <v>169</v>
      </c>
      <c r="E57" s="55" t="s">
        <v>437</v>
      </c>
      <c r="F57" s="177"/>
      <c r="G57" s="177"/>
      <c r="H57" s="177"/>
    </row>
    <row r="58" spans="2:8" ht="15" customHeight="1" thickBot="1" x14ac:dyDescent="0.35">
      <c r="B58" s="174"/>
      <c r="C58" s="159"/>
      <c r="D58" s="160"/>
      <c r="E58" s="55" t="s">
        <v>438</v>
      </c>
      <c r="F58" s="177"/>
      <c r="G58" s="177"/>
      <c r="H58" s="177"/>
    </row>
    <row r="59" spans="2:8" ht="15" customHeight="1" thickBot="1" x14ac:dyDescent="0.35">
      <c r="B59" s="174"/>
      <c r="C59" s="159"/>
      <c r="D59" s="158" t="s">
        <v>170</v>
      </c>
      <c r="E59" s="55" t="s">
        <v>439</v>
      </c>
      <c r="F59" s="177"/>
      <c r="G59" s="177"/>
      <c r="H59" s="177"/>
    </row>
    <row r="60" spans="2:8" ht="15" customHeight="1" thickBot="1" x14ac:dyDescent="0.35">
      <c r="B60" s="174"/>
      <c r="C60" s="159"/>
      <c r="D60" s="159"/>
      <c r="E60" s="55" t="s">
        <v>440</v>
      </c>
      <c r="F60" s="177"/>
      <c r="G60" s="177"/>
      <c r="H60" s="177"/>
    </row>
    <row r="61" spans="2:8" ht="15" customHeight="1" thickBot="1" x14ac:dyDescent="0.35">
      <c r="B61" s="174"/>
      <c r="C61" s="159"/>
      <c r="D61" s="159"/>
      <c r="E61" s="55" t="s">
        <v>441</v>
      </c>
      <c r="F61" s="177"/>
      <c r="G61" s="177"/>
      <c r="H61" s="177"/>
    </row>
    <row r="62" spans="2:8" ht="15" customHeight="1" thickBot="1" x14ac:dyDescent="0.35">
      <c r="B62" s="174"/>
      <c r="C62" s="159"/>
      <c r="D62" s="159"/>
      <c r="E62" s="55" t="s">
        <v>442</v>
      </c>
      <c r="F62" s="177"/>
      <c r="G62" s="177"/>
      <c r="H62" s="177"/>
    </row>
    <row r="63" spans="2:8" ht="15" customHeight="1" thickBot="1" x14ac:dyDescent="0.35">
      <c r="B63" s="174"/>
      <c r="C63" s="159"/>
      <c r="D63" s="160"/>
      <c r="E63" s="55" t="s">
        <v>443</v>
      </c>
      <c r="F63" s="177"/>
      <c r="G63" s="177"/>
      <c r="H63" s="177"/>
    </row>
    <row r="64" spans="2:8" ht="15" customHeight="1" thickBot="1" x14ac:dyDescent="0.35">
      <c r="B64" s="174"/>
      <c r="C64" s="159"/>
      <c r="D64" s="158" t="s">
        <v>171</v>
      </c>
      <c r="E64" s="55" t="s">
        <v>444</v>
      </c>
      <c r="F64" s="177"/>
      <c r="G64" s="177"/>
      <c r="H64" s="177"/>
    </row>
    <row r="65" spans="2:8" ht="15" customHeight="1" thickBot="1" x14ac:dyDescent="0.35">
      <c r="B65" s="174"/>
      <c r="C65" s="159"/>
      <c r="D65" s="159"/>
      <c r="E65" s="55" t="s">
        <v>445</v>
      </c>
      <c r="F65" s="177"/>
      <c r="G65" s="177"/>
      <c r="H65" s="177"/>
    </row>
    <row r="66" spans="2:8" ht="15" customHeight="1" thickBot="1" x14ac:dyDescent="0.35">
      <c r="B66" s="174"/>
      <c r="C66" s="159"/>
      <c r="D66" s="159"/>
      <c r="E66" s="55" t="s">
        <v>446</v>
      </c>
      <c r="F66" s="177"/>
      <c r="G66" s="177"/>
      <c r="H66" s="177"/>
    </row>
    <row r="67" spans="2:8" ht="15" customHeight="1" thickBot="1" x14ac:dyDescent="0.35">
      <c r="B67" s="175"/>
      <c r="C67" s="160"/>
      <c r="D67" s="160"/>
      <c r="E67" s="55" t="s">
        <v>447</v>
      </c>
      <c r="F67" s="178"/>
      <c r="G67" s="178"/>
      <c r="H67" s="178"/>
    </row>
  </sheetData>
  <mergeCells count="79">
    <mergeCell ref="B2:H4"/>
    <mergeCell ref="D57:D58"/>
    <mergeCell ref="D59:D63"/>
    <mergeCell ref="D64:D67"/>
    <mergeCell ref="B51:B67"/>
    <mergeCell ref="C51:C55"/>
    <mergeCell ref="D51:D54"/>
    <mergeCell ref="F51:F55"/>
    <mergeCell ref="G51:G55"/>
    <mergeCell ref="H51:H55"/>
    <mergeCell ref="C56:C67"/>
    <mergeCell ref="F56:F67"/>
    <mergeCell ref="G56:G67"/>
    <mergeCell ref="H56:H67"/>
    <mergeCell ref="C45:C50"/>
    <mergeCell ref="D45:D47"/>
    <mergeCell ref="H37:H40"/>
    <mergeCell ref="F45:F50"/>
    <mergeCell ref="G45:G50"/>
    <mergeCell ref="H45:H50"/>
    <mergeCell ref="D48:D49"/>
    <mergeCell ref="D41:D42"/>
    <mergeCell ref="F41:F44"/>
    <mergeCell ref="G41:G44"/>
    <mergeCell ref="H41:H44"/>
    <mergeCell ref="D43:D44"/>
    <mergeCell ref="H28:H32"/>
    <mergeCell ref="D33:D36"/>
    <mergeCell ref="F33:F36"/>
    <mergeCell ref="G33:G36"/>
    <mergeCell ref="H33:H36"/>
    <mergeCell ref="B28:B50"/>
    <mergeCell ref="C28:C40"/>
    <mergeCell ref="D28:D32"/>
    <mergeCell ref="F28:F32"/>
    <mergeCell ref="G28:G32"/>
    <mergeCell ref="D37:D40"/>
    <mergeCell ref="F37:F40"/>
    <mergeCell ref="G37:G40"/>
    <mergeCell ref="C41:C44"/>
    <mergeCell ref="C22:C27"/>
    <mergeCell ref="D22:D24"/>
    <mergeCell ref="F22:F24"/>
    <mergeCell ref="G22:G24"/>
    <mergeCell ref="H22:H24"/>
    <mergeCell ref="D25:D27"/>
    <mergeCell ref="F25:F27"/>
    <mergeCell ref="G25:G27"/>
    <mergeCell ref="H25:H27"/>
    <mergeCell ref="H13:H14"/>
    <mergeCell ref="C15:C21"/>
    <mergeCell ref="D15:D17"/>
    <mergeCell ref="F15:F17"/>
    <mergeCell ref="G15:G17"/>
    <mergeCell ref="H15:H17"/>
    <mergeCell ref="D18:D19"/>
    <mergeCell ref="F18:F19"/>
    <mergeCell ref="G18:G19"/>
    <mergeCell ref="H18:H19"/>
    <mergeCell ref="D20:D21"/>
    <mergeCell ref="F20:F21"/>
    <mergeCell ref="G20:G21"/>
    <mergeCell ref="H20:H21"/>
    <mergeCell ref="H6:H8"/>
    <mergeCell ref="B9:B27"/>
    <mergeCell ref="C9:C14"/>
    <mergeCell ref="D9:D12"/>
    <mergeCell ref="F9:F12"/>
    <mergeCell ref="G9:G12"/>
    <mergeCell ref="H9:H12"/>
    <mergeCell ref="D13:D14"/>
    <mergeCell ref="F13:F14"/>
    <mergeCell ref="G13:G14"/>
    <mergeCell ref="B6:B8"/>
    <mergeCell ref="C6:C8"/>
    <mergeCell ref="D6:D8"/>
    <mergeCell ref="E6:E8"/>
    <mergeCell ref="F6:F8"/>
    <mergeCell ref="G6:G8"/>
  </mergeCell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4150BD-6C0A-4783-B7EF-461663A35E44}">
  <dimension ref="A1:O92"/>
  <sheetViews>
    <sheetView zoomScale="70" zoomScaleNormal="70" workbookViewId="0">
      <selection activeCell="G4" sqref="G4"/>
    </sheetView>
  </sheetViews>
  <sheetFormatPr defaultRowHeight="14.4" x14ac:dyDescent="0.3"/>
  <cols>
    <col min="1" max="10" width="13.44140625" customWidth="1"/>
    <col min="14" max="14" width="13.88671875" bestFit="1" customWidth="1"/>
  </cols>
  <sheetData>
    <row r="1" spans="1:15" ht="15.6" x14ac:dyDescent="0.3">
      <c r="A1" s="75"/>
      <c r="B1" s="75"/>
      <c r="C1" s="75"/>
      <c r="D1" s="75"/>
    </row>
    <row r="2" spans="1:15" ht="46.8" x14ac:dyDescent="0.3">
      <c r="A2" s="77" t="s">
        <v>4</v>
      </c>
      <c r="B2" s="77" t="s">
        <v>459</v>
      </c>
      <c r="C2" s="77" t="s">
        <v>5</v>
      </c>
      <c r="D2" s="77" t="s">
        <v>195</v>
      </c>
      <c r="E2" s="84" t="s">
        <v>460</v>
      </c>
      <c r="F2" s="77" t="s">
        <v>461</v>
      </c>
      <c r="G2" s="77" t="s">
        <v>462</v>
      </c>
      <c r="H2" s="77" t="s">
        <v>463</v>
      </c>
      <c r="I2" s="77" t="s">
        <v>464</v>
      </c>
      <c r="J2" s="77" t="s">
        <v>465</v>
      </c>
    </row>
    <row r="4" spans="1:15" ht="15.6" x14ac:dyDescent="0.3">
      <c r="A4" s="78">
        <v>1967</v>
      </c>
      <c r="B4" s="78">
        <v>55</v>
      </c>
      <c r="C4" s="79">
        <v>100</v>
      </c>
      <c r="D4" s="80">
        <v>1</v>
      </c>
      <c r="E4" s="85">
        <v>55.000000000000007</v>
      </c>
      <c r="F4" s="79">
        <v>90</v>
      </c>
      <c r="G4" s="79">
        <v>36</v>
      </c>
      <c r="H4" s="79">
        <v>100</v>
      </c>
      <c r="I4" s="79">
        <v>60</v>
      </c>
      <c r="J4" s="79">
        <v>96</v>
      </c>
    </row>
    <row r="5" spans="1:15" ht="15.6" x14ac:dyDescent="0.3">
      <c r="A5" s="78">
        <v>1967</v>
      </c>
      <c r="B5" s="78">
        <v>55</v>
      </c>
      <c r="C5" s="79">
        <v>100</v>
      </c>
      <c r="D5" s="80">
        <v>1</v>
      </c>
      <c r="E5" s="85">
        <v>55.000000000000007</v>
      </c>
      <c r="F5" s="79">
        <v>90</v>
      </c>
      <c r="G5" s="79">
        <v>36</v>
      </c>
      <c r="H5" s="79">
        <v>100</v>
      </c>
      <c r="I5" s="79">
        <v>60</v>
      </c>
      <c r="J5" s="79">
        <v>96</v>
      </c>
      <c r="N5" s="80" t="s">
        <v>466</v>
      </c>
      <c r="O5" s="73" t="s">
        <v>467</v>
      </c>
    </row>
    <row r="6" spans="1:15" ht="15.6" x14ac:dyDescent="0.3">
      <c r="A6" s="78">
        <v>1967</v>
      </c>
      <c r="B6" s="78">
        <v>55</v>
      </c>
      <c r="C6" s="78">
        <v>100</v>
      </c>
      <c r="D6" s="80">
        <v>4</v>
      </c>
      <c r="E6" s="85">
        <v>55.000000000000007</v>
      </c>
      <c r="F6" s="79">
        <v>90</v>
      </c>
      <c r="G6" s="79">
        <v>36</v>
      </c>
      <c r="H6" s="79">
        <v>25</v>
      </c>
      <c r="I6" s="79">
        <v>15</v>
      </c>
      <c r="J6" s="79">
        <v>51</v>
      </c>
      <c r="N6" s="74" t="s">
        <v>468</v>
      </c>
      <c r="O6" s="73">
        <v>100</v>
      </c>
    </row>
    <row r="7" spans="1:15" ht="15.6" x14ac:dyDescent="0.3">
      <c r="A7" s="78">
        <v>1967</v>
      </c>
      <c r="B7" s="78">
        <v>55</v>
      </c>
      <c r="C7" s="78">
        <v>100</v>
      </c>
      <c r="D7" s="80">
        <v>4</v>
      </c>
      <c r="E7" s="85">
        <v>55.000000000000007</v>
      </c>
      <c r="F7" s="79">
        <v>90</v>
      </c>
      <c r="G7" s="79">
        <v>36</v>
      </c>
      <c r="H7" s="79">
        <v>25</v>
      </c>
      <c r="I7" s="79">
        <v>15</v>
      </c>
      <c r="J7" s="79">
        <v>51</v>
      </c>
      <c r="N7" s="74" t="s">
        <v>469</v>
      </c>
      <c r="O7" s="73">
        <v>75</v>
      </c>
    </row>
    <row r="8" spans="1:15" ht="15.6" x14ac:dyDescent="0.3">
      <c r="A8" s="81">
        <v>2003</v>
      </c>
      <c r="B8" s="78">
        <v>19</v>
      </c>
      <c r="C8" s="78">
        <v>60</v>
      </c>
      <c r="D8" s="80">
        <v>4</v>
      </c>
      <c r="E8" s="85">
        <v>31.666666666666664</v>
      </c>
      <c r="F8" s="79">
        <v>40</v>
      </c>
      <c r="G8" s="79">
        <v>16</v>
      </c>
      <c r="H8" s="79">
        <v>25</v>
      </c>
      <c r="I8" s="79">
        <v>15</v>
      </c>
      <c r="J8" s="79">
        <v>31</v>
      </c>
      <c r="N8" s="74" t="s">
        <v>470</v>
      </c>
      <c r="O8" s="73">
        <v>50</v>
      </c>
    </row>
    <row r="9" spans="1:15" ht="15.6" x14ac:dyDescent="0.3">
      <c r="A9" s="81">
        <v>2003</v>
      </c>
      <c r="B9" s="78">
        <v>19</v>
      </c>
      <c r="C9" s="78">
        <v>100</v>
      </c>
      <c r="D9" s="80">
        <v>3</v>
      </c>
      <c r="E9" s="85">
        <v>19</v>
      </c>
      <c r="F9" s="79">
        <v>10</v>
      </c>
      <c r="G9" s="79">
        <v>4</v>
      </c>
      <c r="H9" s="79">
        <v>0</v>
      </c>
      <c r="I9" s="79">
        <v>0</v>
      </c>
      <c r="J9" s="79">
        <v>4</v>
      </c>
      <c r="N9" s="74" t="s">
        <v>471</v>
      </c>
      <c r="O9" s="73">
        <v>25</v>
      </c>
    </row>
    <row r="10" spans="1:15" ht="15.6" x14ac:dyDescent="0.3">
      <c r="A10" s="78">
        <v>1967</v>
      </c>
      <c r="B10" s="78">
        <v>55</v>
      </c>
      <c r="C10" s="79">
        <v>100</v>
      </c>
      <c r="D10" s="80">
        <v>4</v>
      </c>
      <c r="E10" s="85">
        <v>55.000000000000007</v>
      </c>
      <c r="F10" s="79">
        <v>90</v>
      </c>
      <c r="G10" s="79">
        <v>36</v>
      </c>
      <c r="H10" s="79">
        <v>25</v>
      </c>
      <c r="I10" s="79">
        <v>15</v>
      </c>
      <c r="J10" s="79">
        <v>51</v>
      </c>
      <c r="N10" s="74" t="s">
        <v>472</v>
      </c>
      <c r="O10" s="73">
        <v>0</v>
      </c>
    </row>
    <row r="11" spans="1:15" ht="15.6" x14ac:dyDescent="0.3">
      <c r="A11" s="78">
        <v>2015</v>
      </c>
      <c r="B11" s="78">
        <v>7</v>
      </c>
      <c r="C11" s="79">
        <v>15</v>
      </c>
      <c r="D11" s="80">
        <v>3</v>
      </c>
      <c r="E11" s="85">
        <v>46.666666666666664</v>
      </c>
      <c r="F11" s="79">
        <v>40</v>
      </c>
      <c r="G11" s="79">
        <v>16</v>
      </c>
      <c r="H11" s="79">
        <v>50</v>
      </c>
      <c r="I11" s="79">
        <v>30</v>
      </c>
      <c r="J11" s="79">
        <v>46</v>
      </c>
      <c r="L11" t="s">
        <v>449</v>
      </c>
    </row>
    <row r="12" spans="1:15" ht="15.6" x14ac:dyDescent="0.3">
      <c r="A12" s="78">
        <v>2015</v>
      </c>
      <c r="B12" s="78">
        <v>7</v>
      </c>
      <c r="C12" s="79">
        <v>20</v>
      </c>
      <c r="D12" s="80">
        <v>5</v>
      </c>
      <c r="E12" s="85">
        <v>35</v>
      </c>
      <c r="F12" s="79">
        <v>40</v>
      </c>
      <c r="G12" s="79">
        <v>16</v>
      </c>
      <c r="H12" s="79">
        <v>50</v>
      </c>
      <c r="I12" s="79">
        <v>30</v>
      </c>
      <c r="J12" s="79">
        <v>46</v>
      </c>
    </row>
    <row r="13" spans="1:15" ht="15.6" x14ac:dyDescent="0.3">
      <c r="A13" s="78">
        <v>2012</v>
      </c>
      <c r="B13" s="78">
        <v>10</v>
      </c>
      <c r="C13" s="79">
        <v>35</v>
      </c>
      <c r="D13" s="80">
        <v>5</v>
      </c>
      <c r="E13" s="85">
        <v>28.571428571428569</v>
      </c>
      <c r="F13" s="79">
        <v>40</v>
      </c>
      <c r="G13" s="79">
        <v>16</v>
      </c>
      <c r="H13" s="79">
        <v>0</v>
      </c>
      <c r="I13" s="79">
        <v>0</v>
      </c>
      <c r="J13" s="79">
        <v>16</v>
      </c>
      <c r="N13" s="195" t="s">
        <v>473</v>
      </c>
      <c r="O13" s="195"/>
    </row>
    <row r="14" spans="1:15" ht="15.6" x14ac:dyDescent="0.3">
      <c r="A14" s="78">
        <v>1967</v>
      </c>
      <c r="B14" s="78">
        <v>55</v>
      </c>
      <c r="C14" s="79">
        <v>75</v>
      </c>
      <c r="D14" s="80">
        <v>4</v>
      </c>
      <c r="E14" s="85">
        <v>73.333333333333329</v>
      </c>
      <c r="F14" s="79">
        <v>90</v>
      </c>
      <c r="G14" s="79">
        <v>36</v>
      </c>
      <c r="H14" s="79">
        <v>25</v>
      </c>
      <c r="I14" s="79">
        <v>15</v>
      </c>
      <c r="J14" s="79">
        <v>51</v>
      </c>
      <c r="N14" s="74" t="s">
        <v>474</v>
      </c>
      <c r="O14" s="74" t="s">
        <v>475</v>
      </c>
    </row>
    <row r="15" spans="1:15" ht="15.6" x14ac:dyDescent="0.3">
      <c r="A15" s="78">
        <v>2010</v>
      </c>
      <c r="B15" s="78">
        <v>12</v>
      </c>
      <c r="C15" s="79">
        <v>25</v>
      </c>
      <c r="D15" s="80">
        <v>3</v>
      </c>
      <c r="E15" s="85">
        <v>48</v>
      </c>
      <c r="F15" s="79">
        <v>40</v>
      </c>
      <c r="G15" s="79">
        <v>16</v>
      </c>
      <c r="H15" s="79">
        <v>0</v>
      </c>
      <c r="I15" s="79">
        <v>0</v>
      </c>
      <c r="J15" s="79">
        <v>16</v>
      </c>
      <c r="N15" s="74" t="s">
        <v>476</v>
      </c>
      <c r="O15" s="74">
        <v>10</v>
      </c>
    </row>
    <row r="16" spans="1:15" ht="15.6" x14ac:dyDescent="0.3">
      <c r="A16" s="78">
        <v>2014</v>
      </c>
      <c r="B16" s="78">
        <v>8</v>
      </c>
      <c r="C16" s="79">
        <v>30</v>
      </c>
      <c r="D16" s="80">
        <v>4</v>
      </c>
      <c r="E16" s="85">
        <v>26.666666666666668</v>
      </c>
      <c r="F16" s="79">
        <v>40</v>
      </c>
      <c r="G16" s="79">
        <v>16</v>
      </c>
      <c r="H16" s="79">
        <v>25</v>
      </c>
      <c r="I16" s="79">
        <v>15</v>
      </c>
      <c r="J16" s="79">
        <v>31</v>
      </c>
      <c r="N16" s="74" t="s">
        <v>477</v>
      </c>
      <c r="O16" s="74">
        <v>40</v>
      </c>
    </row>
    <row r="17" spans="1:15" ht="15.6" x14ac:dyDescent="0.3">
      <c r="A17" s="78">
        <v>2016</v>
      </c>
      <c r="B17" s="78">
        <v>6</v>
      </c>
      <c r="C17" s="78">
        <v>50</v>
      </c>
      <c r="D17" s="80">
        <v>3</v>
      </c>
      <c r="E17" s="85">
        <v>12</v>
      </c>
      <c r="F17" s="79">
        <v>10</v>
      </c>
      <c r="G17" s="79">
        <v>4</v>
      </c>
      <c r="H17" s="79">
        <v>0</v>
      </c>
      <c r="I17" s="79">
        <v>0</v>
      </c>
      <c r="J17" s="79">
        <v>4</v>
      </c>
      <c r="N17" s="74" t="s">
        <v>478</v>
      </c>
      <c r="O17" s="74">
        <v>90</v>
      </c>
    </row>
    <row r="18" spans="1:15" ht="15.6" x14ac:dyDescent="0.3">
      <c r="A18" s="78">
        <v>2003</v>
      </c>
      <c r="B18" s="78">
        <v>19</v>
      </c>
      <c r="C18" s="78">
        <v>50</v>
      </c>
      <c r="D18" s="80">
        <v>2</v>
      </c>
      <c r="E18" s="85">
        <v>38</v>
      </c>
      <c r="F18" s="79">
        <v>40</v>
      </c>
      <c r="G18" s="79">
        <v>16</v>
      </c>
      <c r="H18" s="79">
        <v>75</v>
      </c>
      <c r="I18" s="79">
        <v>45</v>
      </c>
      <c r="J18" s="79">
        <v>61</v>
      </c>
      <c r="N18" s="74" t="s">
        <v>479</v>
      </c>
      <c r="O18" s="74">
        <v>100</v>
      </c>
    </row>
    <row r="19" spans="1:15" ht="15.6" x14ac:dyDescent="0.3">
      <c r="A19" s="78">
        <v>2003</v>
      </c>
      <c r="B19" s="78">
        <v>19</v>
      </c>
      <c r="C19" s="79">
        <v>20</v>
      </c>
      <c r="D19" s="80">
        <v>3</v>
      </c>
      <c r="E19" s="85">
        <v>95</v>
      </c>
      <c r="F19" s="79">
        <v>100</v>
      </c>
      <c r="G19" s="79">
        <v>40</v>
      </c>
      <c r="H19" s="79">
        <v>0</v>
      </c>
      <c r="I19" s="79">
        <v>0</v>
      </c>
      <c r="J19" s="79">
        <v>40</v>
      </c>
    </row>
    <row r="20" spans="1:15" ht="15.6" x14ac:dyDescent="0.3">
      <c r="A20" s="78">
        <v>2003</v>
      </c>
      <c r="B20" s="78">
        <v>19</v>
      </c>
      <c r="C20" s="78">
        <v>75</v>
      </c>
      <c r="D20" s="80">
        <v>4</v>
      </c>
      <c r="E20" s="85">
        <v>25.333333333333336</v>
      </c>
      <c r="F20" s="79">
        <v>40</v>
      </c>
      <c r="G20" s="79">
        <v>16</v>
      </c>
      <c r="H20" s="79">
        <v>50</v>
      </c>
      <c r="I20" s="79">
        <v>30</v>
      </c>
      <c r="J20" s="79">
        <v>46</v>
      </c>
    </row>
    <row r="21" spans="1:15" ht="15.6" x14ac:dyDescent="0.3">
      <c r="A21" s="78">
        <v>2003</v>
      </c>
      <c r="B21" s="78">
        <v>19</v>
      </c>
      <c r="C21" s="78">
        <v>75</v>
      </c>
      <c r="D21" s="80">
        <v>5</v>
      </c>
      <c r="E21" s="85">
        <v>25.333333333333336</v>
      </c>
      <c r="F21" s="79">
        <v>40</v>
      </c>
      <c r="G21" s="79">
        <v>16</v>
      </c>
      <c r="H21" s="79">
        <v>0</v>
      </c>
      <c r="I21" s="79">
        <v>0</v>
      </c>
      <c r="J21" s="79">
        <v>16</v>
      </c>
    </row>
    <row r="22" spans="1:15" ht="15.6" x14ac:dyDescent="0.3">
      <c r="A22" s="78">
        <v>2003</v>
      </c>
      <c r="B22" s="78">
        <v>19</v>
      </c>
      <c r="C22" s="78">
        <v>20</v>
      </c>
      <c r="D22" s="80">
        <v>4</v>
      </c>
      <c r="E22" s="85">
        <v>95</v>
      </c>
      <c r="F22" s="79">
        <v>100</v>
      </c>
      <c r="G22" s="79">
        <v>40</v>
      </c>
      <c r="H22" s="79">
        <v>25</v>
      </c>
      <c r="I22" s="79">
        <v>15</v>
      </c>
      <c r="J22" s="79">
        <v>55</v>
      </c>
    </row>
    <row r="23" spans="1:15" ht="15.6" x14ac:dyDescent="0.3">
      <c r="E23" s="85"/>
      <c r="F23" s="79"/>
      <c r="G23" s="79"/>
      <c r="H23" s="79"/>
      <c r="I23" s="79"/>
      <c r="J23" s="79"/>
    </row>
    <row r="24" spans="1:15" ht="15.6" x14ac:dyDescent="0.3">
      <c r="A24" s="78">
        <v>2014</v>
      </c>
      <c r="B24" s="78">
        <v>8</v>
      </c>
      <c r="C24" s="78">
        <v>14</v>
      </c>
      <c r="D24" s="80">
        <v>4</v>
      </c>
      <c r="E24" s="85">
        <v>57.142857142857139</v>
      </c>
      <c r="F24" s="79">
        <v>90</v>
      </c>
      <c r="G24" s="79">
        <v>36</v>
      </c>
      <c r="H24" s="79">
        <v>25</v>
      </c>
      <c r="I24" s="79">
        <v>15</v>
      </c>
      <c r="J24" s="79">
        <v>51</v>
      </c>
    </row>
    <row r="25" spans="1:15" ht="15.6" x14ac:dyDescent="0.3">
      <c r="A25" s="78">
        <v>1990</v>
      </c>
      <c r="B25" s="78">
        <v>32</v>
      </c>
      <c r="C25" s="78">
        <v>40</v>
      </c>
      <c r="D25" s="80">
        <v>5</v>
      </c>
      <c r="E25" s="85">
        <v>80</v>
      </c>
      <c r="F25" s="79">
        <v>100</v>
      </c>
      <c r="G25" s="79">
        <v>40</v>
      </c>
      <c r="H25" s="79">
        <v>0</v>
      </c>
      <c r="I25" s="79">
        <v>0</v>
      </c>
      <c r="J25" s="79">
        <v>40</v>
      </c>
    </row>
    <row r="26" spans="1:15" ht="15.6" x14ac:dyDescent="0.3">
      <c r="A26" s="78">
        <v>2001</v>
      </c>
      <c r="B26" s="78">
        <v>21</v>
      </c>
      <c r="C26" s="78">
        <v>40</v>
      </c>
      <c r="D26" s="80">
        <v>4</v>
      </c>
      <c r="E26" s="85">
        <v>52.5</v>
      </c>
      <c r="F26" s="79">
        <v>90</v>
      </c>
      <c r="G26" s="79">
        <v>36</v>
      </c>
      <c r="H26" s="79">
        <v>25</v>
      </c>
      <c r="I26" s="79">
        <v>15</v>
      </c>
      <c r="J26" s="79">
        <v>51</v>
      </c>
    </row>
    <row r="27" spans="1:15" ht="15.6" x14ac:dyDescent="0.3">
      <c r="A27" s="78">
        <v>2015</v>
      </c>
      <c r="B27" s="78">
        <v>7</v>
      </c>
      <c r="C27" s="79">
        <v>20</v>
      </c>
      <c r="D27" s="80">
        <v>4</v>
      </c>
      <c r="E27" s="85">
        <v>35</v>
      </c>
      <c r="F27" s="79">
        <v>40</v>
      </c>
      <c r="G27" s="79">
        <v>16</v>
      </c>
      <c r="H27" s="79">
        <v>25</v>
      </c>
      <c r="I27" s="79">
        <v>15</v>
      </c>
      <c r="J27" s="79">
        <v>31</v>
      </c>
    </row>
    <row r="28" spans="1:15" ht="15.6" x14ac:dyDescent="0.3">
      <c r="A28" s="78">
        <v>2016</v>
      </c>
      <c r="B28" s="78">
        <v>6</v>
      </c>
      <c r="C28" s="78">
        <v>20</v>
      </c>
      <c r="D28" s="80">
        <v>5</v>
      </c>
      <c r="E28" s="85">
        <v>30</v>
      </c>
      <c r="F28" s="79">
        <v>40</v>
      </c>
      <c r="G28" s="79">
        <v>16</v>
      </c>
      <c r="H28" s="79">
        <v>0</v>
      </c>
      <c r="I28" s="79">
        <v>0</v>
      </c>
      <c r="J28" s="79">
        <v>16</v>
      </c>
    </row>
    <row r="29" spans="1:15" ht="15.6" x14ac:dyDescent="0.3">
      <c r="A29" s="78">
        <v>2016</v>
      </c>
      <c r="B29" s="78">
        <v>6</v>
      </c>
      <c r="C29" s="79">
        <v>40</v>
      </c>
      <c r="D29" s="80">
        <v>4</v>
      </c>
      <c r="E29" s="85">
        <v>15</v>
      </c>
      <c r="F29" s="79">
        <v>10</v>
      </c>
      <c r="G29" s="79">
        <v>4</v>
      </c>
      <c r="H29" s="79">
        <v>25</v>
      </c>
      <c r="I29" s="79">
        <v>15</v>
      </c>
      <c r="J29" s="79">
        <v>19</v>
      </c>
    </row>
    <row r="30" spans="1:15" ht="15.6" x14ac:dyDescent="0.3">
      <c r="A30" s="78">
        <v>2016</v>
      </c>
      <c r="B30" s="78">
        <v>6</v>
      </c>
      <c r="C30" s="78">
        <v>40</v>
      </c>
      <c r="D30" s="80">
        <v>4</v>
      </c>
      <c r="E30" s="85">
        <v>15</v>
      </c>
      <c r="F30" s="79">
        <v>10</v>
      </c>
      <c r="G30" s="79">
        <v>4</v>
      </c>
      <c r="H30" s="79">
        <v>25</v>
      </c>
      <c r="I30" s="79">
        <v>15</v>
      </c>
      <c r="J30" s="79">
        <v>19</v>
      </c>
    </row>
    <row r="31" spans="1:15" ht="15.6" x14ac:dyDescent="0.3">
      <c r="A31" s="78">
        <v>2016</v>
      </c>
      <c r="B31" s="78">
        <v>6</v>
      </c>
      <c r="C31" s="79">
        <v>20</v>
      </c>
      <c r="D31" s="80">
        <v>1</v>
      </c>
      <c r="E31" s="85">
        <v>30</v>
      </c>
      <c r="F31" s="79">
        <v>40</v>
      </c>
      <c r="G31" s="79">
        <v>16</v>
      </c>
      <c r="H31" s="79">
        <v>100</v>
      </c>
      <c r="I31" s="79">
        <v>60</v>
      </c>
      <c r="J31" s="79">
        <v>76</v>
      </c>
    </row>
    <row r="32" spans="1:15" ht="15.6" x14ac:dyDescent="0.3">
      <c r="A32" s="78">
        <v>2016</v>
      </c>
      <c r="B32" s="78">
        <v>6</v>
      </c>
      <c r="C32" s="79">
        <v>75</v>
      </c>
      <c r="D32" s="80">
        <v>2</v>
      </c>
      <c r="E32" s="85">
        <v>8</v>
      </c>
      <c r="F32" s="79">
        <v>10</v>
      </c>
      <c r="G32" s="79">
        <v>4</v>
      </c>
      <c r="H32" s="79">
        <v>75</v>
      </c>
      <c r="I32" s="79">
        <v>45</v>
      </c>
      <c r="J32" s="79">
        <v>49</v>
      </c>
    </row>
    <row r="33" spans="1:10" ht="15.6" x14ac:dyDescent="0.3">
      <c r="A33" s="78">
        <v>2016</v>
      </c>
      <c r="B33" s="78">
        <v>6</v>
      </c>
      <c r="C33" s="79">
        <v>24</v>
      </c>
      <c r="D33" s="80">
        <v>3</v>
      </c>
      <c r="E33" s="85">
        <v>25</v>
      </c>
      <c r="F33" s="79">
        <v>40</v>
      </c>
      <c r="G33" s="79">
        <v>16</v>
      </c>
      <c r="H33" s="79">
        <v>0</v>
      </c>
      <c r="I33" s="79">
        <v>0</v>
      </c>
      <c r="J33" s="79">
        <v>16</v>
      </c>
    </row>
    <row r="34" spans="1:10" ht="15.6" x14ac:dyDescent="0.3">
      <c r="A34" s="78">
        <v>2012</v>
      </c>
      <c r="B34" s="78">
        <v>10</v>
      </c>
      <c r="C34" s="78">
        <v>20</v>
      </c>
      <c r="D34" s="80">
        <v>4</v>
      </c>
      <c r="E34" s="85">
        <v>50</v>
      </c>
      <c r="F34" s="79">
        <v>90</v>
      </c>
      <c r="G34" s="79">
        <v>36</v>
      </c>
      <c r="H34" s="79">
        <v>25</v>
      </c>
      <c r="I34" s="79">
        <v>15</v>
      </c>
      <c r="J34" s="79">
        <v>51</v>
      </c>
    </row>
    <row r="35" spans="1:10" ht="15.6" x14ac:dyDescent="0.3">
      <c r="A35" s="78">
        <v>2016</v>
      </c>
      <c r="B35" s="78">
        <v>6</v>
      </c>
      <c r="C35" s="78">
        <v>20</v>
      </c>
      <c r="D35" s="80">
        <v>4</v>
      </c>
      <c r="E35" s="85">
        <v>30</v>
      </c>
      <c r="F35" s="79">
        <v>40</v>
      </c>
      <c r="G35" s="79">
        <v>16</v>
      </c>
      <c r="H35" s="79">
        <v>25</v>
      </c>
      <c r="I35" s="79">
        <v>15</v>
      </c>
      <c r="J35" s="79">
        <v>31</v>
      </c>
    </row>
    <row r="36" spans="1:10" ht="15.6" x14ac:dyDescent="0.3">
      <c r="A36" s="78">
        <v>2008</v>
      </c>
      <c r="B36" s="78">
        <v>14</v>
      </c>
      <c r="C36" s="78">
        <v>30</v>
      </c>
      <c r="D36" s="80">
        <v>3</v>
      </c>
      <c r="E36" s="85">
        <v>46.666666666666664</v>
      </c>
      <c r="F36" s="79">
        <v>40</v>
      </c>
      <c r="G36" s="79">
        <v>16</v>
      </c>
      <c r="H36" s="79">
        <v>0</v>
      </c>
      <c r="I36" s="79">
        <v>0</v>
      </c>
      <c r="J36" s="79">
        <v>16</v>
      </c>
    </row>
    <row r="37" spans="1:10" ht="15.6" x14ac:dyDescent="0.3">
      <c r="A37" s="78">
        <v>2015</v>
      </c>
      <c r="B37" s="78">
        <v>7</v>
      </c>
      <c r="C37" s="78">
        <v>20</v>
      </c>
      <c r="D37" s="80">
        <v>4</v>
      </c>
      <c r="E37" s="85">
        <v>35</v>
      </c>
      <c r="F37" s="79">
        <v>40</v>
      </c>
      <c r="G37" s="79">
        <v>16</v>
      </c>
      <c r="H37" s="79">
        <v>25</v>
      </c>
      <c r="I37" s="79">
        <v>15</v>
      </c>
      <c r="J37" s="79">
        <v>31</v>
      </c>
    </row>
    <row r="38" spans="1:10" ht="15.6" x14ac:dyDescent="0.3">
      <c r="A38" s="78">
        <v>1967</v>
      </c>
      <c r="B38" s="78">
        <v>55</v>
      </c>
      <c r="C38" s="78">
        <v>100</v>
      </c>
      <c r="D38" s="80">
        <v>4</v>
      </c>
      <c r="E38" s="85">
        <v>55.000000000000007</v>
      </c>
      <c r="F38" s="79">
        <v>90</v>
      </c>
      <c r="G38" s="79">
        <v>36</v>
      </c>
      <c r="H38" s="79">
        <v>25</v>
      </c>
      <c r="I38" s="79">
        <v>15</v>
      </c>
      <c r="J38" s="79">
        <v>51</v>
      </c>
    </row>
    <row r="39" spans="1:10" ht="15.6" x14ac:dyDescent="0.3">
      <c r="A39" s="78">
        <v>2012</v>
      </c>
      <c r="B39" s="78">
        <v>10</v>
      </c>
      <c r="C39" s="78">
        <v>20</v>
      </c>
      <c r="D39" s="80">
        <v>4</v>
      </c>
      <c r="E39" s="85">
        <v>50</v>
      </c>
      <c r="F39" s="79">
        <v>90</v>
      </c>
      <c r="G39" s="79">
        <v>36</v>
      </c>
      <c r="H39" s="79">
        <v>25</v>
      </c>
      <c r="I39" s="79">
        <v>15</v>
      </c>
      <c r="J39" s="79">
        <v>51</v>
      </c>
    </row>
    <row r="40" spans="1:10" ht="15.6" x14ac:dyDescent="0.3">
      <c r="A40" s="78">
        <v>1967</v>
      </c>
      <c r="B40" s="78">
        <v>55</v>
      </c>
      <c r="C40" s="78">
        <v>100</v>
      </c>
      <c r="D40" s="80">
        <v>5</v>
      </c>
      <c r="E40" s="85">
        <v>55.000000000000007</v>
      </c>
      <c r="F40" s="79">
        <v>90</v>
      </c>
      <c r="G40" s="79">
        <v>36</v>
      </c>
      <c r="H40" s="79">
        <v>0</v>
      </c>
      <c r="I40" s="79">
        <v>0</v>
      </c>
      <c r="J40" s="79">
        <v>36</v>
      </c>
    </row>
    <row r="41" spans="1:10" ht="15.6" x14ac:dyDescent="0.3">
      <c r="A41" s="78">
        <v>1967</v>
      </c>
      <c r="B41" s="78">
        <v>55</v>
      </c>
      <c r="C41" s="78">
        <v>100</v>
      </c>
      <c r="D41" s="80">
        <v>3</v>
      </c>
      <c r="E41" s="85">
        <v>55.000000000000007</v>
      </c>
      <c r="F41" s="79">
        <v>90</v>
      </c>
      <c r="G41" s="79">
        <v>36</v>
      </c>
      <c r="H41" s="79">
        <v>0</v>
      </c>
      <c r="I41" s="79">
        <v>0</v>
      </c>
      <c r="J41" s="79">
        <v>36</v>
      </c>
    </row>
    <row r="42" spans="1:10" ht="15.6" x14ac:dyDescent="0.3">
      <c r="A42" s="78">
        <v>2012</v>
      </c>
      <c r="B42" s="78">
        <v>10</v>
      </c>
      <c r="C42" s="78">
        <v>20</v>
      </c>
      <c r="D42" s="80">
        <v>4</v>
      </c>
      <c r="E42" s="85">
        <v>50</v>
      </c>
      <c r="F42" s="79">
        <v>90</v>
      </c>
      <c r="G42" s="79">
        <v>36</v>
      </c>
      <c r="H42" s="79">
        <v>25</v>
      </c>
      <c r="I42" s="79">
        <v>15</v>
      </c>
      <c r="J42" s="79">
        <v>51</v>
      </c>
    </row>
    <row r="43" spans="1:10" ht="15.6" x14ac:dyDescent="0.3">
      <c r="A43" s="78">
        <v>1990</v>
      </c>
      <c r="B43" s="78">
        <v>32</v>
      </c>
      <c r="C43" s="79">
        <v>50</v>
      </c>
      <c r="D43" s="82">
        <v>1</v>
      </c>
      <c r="E43" s="85">
        <v>64</v>
      </c>
      <c r="F43" s="79">
        <v>90</v>
      </c>
      <c r="G43" s="79">
        <v>36</v>
      </c>
      <c r="H43" s="79">
        <v>100</v>
      </c>
      <c r="I43" s="79">
        <v>60</v>
      </c>
      <c r="J43" s="79">
        <v>96</v>
      </c>
    </row>
    <row r="44" spans="1:10" ht="15.6" x14ac:dyDescent="0.3">
      <c r="A44" s="78">
        <v>2012</v>
      </c>
      <c r="B44" s="78">
        <v>10</v>
      </c>
      <c r="C44" s="79">
        <v>20</v>
      </c>
      <c r="D44" s="80">
        <v>4</v>
      </c>
      <c r="E44" s="85">
        <v>50</v>
      </c>
      <c r="F44" s="79">
        <v>90</v>
      </c>
      <c r="G44" s="79">
        <v>36</v>
      </c>
      <c r="H44" s="79">
        <v>25</v>
      </c>
      <c r="I44" s="79">
        <v>15</v>
      </c>
      <c r="J44" s="79">
        <v>51</v>
      </c>
    </row>
    <row r="45" spans="1:10" ht="15.6" x14ac:dyDescent="0.3">
      <c r="A45" s="78">
        <v>2010</v>
      </c>
      <c r="B45" s="78">
        <v>12</v>
      </c>
      <c r="C45" s="78">
        <v>30</v>
      </c>
      <c r="D45" s="80">
        <v>2</v>
      </c>
      <c r="E45" s="85">
        <v>40</v>
      </c>
      <c r="F45" s="79">
        <v>40</v>
      </c>
      <c r="G45" s="79">
        <v>16</v>
      </c>
      <c r="H45" s="79">
        <v>75</v>
      </c>
      <c r="I45" s="79">
        <v>45</v>
      </c>
      <c r="J45" s="79">
        <v>61</v>
      </c>
    </row>
    <row r="46" spans="1:10" ht="15.6" x14ac:dyDescent="0.3">
      <c r="A46" s="78">
        <v>2014</v>
      </c>
      <c r="B46" s="78">
        <v>8</v>
      </c>
      <c r="C46" s="78">
        <v>20</v>
      </c>
      <c r="D46" s="80">
        <v>2</v>
      </c>
      <c r="E46" s="85">
        <v>40</v>
      </c>
      <c r="F46" s="79">
        <v>40</v>
      </c>
      <c r="G46" s="79">
        <v>16</v>
      </c>
      <c r="H46" s="79">
        <v>75</v>
      </c>
      <c r="I46" s="79">
        <v>45</v>
      </c>
      <c r="J46" s="79">
        <v>61</v>
      </c>
    </row>
    <row r="47" spans="1:10" ht="15.6" x14ac:dyDescent="0.3">
      <c r="A47" s="78">
        <v>2014</v>
      </c>
      <c r="B47" s="78">
        <v>8</v>
      </c>
      <c r="C47" s="79">
        <v>15</v>
      </c>
      <c r="D47" s="80">
        <v>2</v>
      </c>
      <c r="E47" s="85">
        <v>53.333333333333336</v>
      </c>
      <c r="F47" s="79">
        <v>90</v>
      </c>
      <c r="G47" s="79">
        <v>36</v>
      </c>
      <c r="H47" s="79">
        <v>75</v>
      </c>
      <c r="I47" s="79">
        <v>45</v>
      </c>
      <c r="J47" s="79">
        <v>81</v>
      </c>
    </row>
    <row r="48" spans="1:10" ht="15.6" x14ac:dyDescent="0.3">
      <c r="E48" s="85"/>
      <c r="F48" s="79"/>
      <c r="G48" s="79"/>
      <c r="H48" s="79"/>
      <c r="I48" s="79"/>
      <c r="J48" s="79"/>
    </row>
    <row r="49" spans="1:10" ht="15.6" x14ac:dyDescent="0.3">
      <c r="A49" s="78">
        <v>2013</v>
      </c>
      <c r="B49" s="78">
        <v>9</v>
      </c>
      <c r="C49" s="78">
        <v>20</v>
      </c>
      <c r="D49" s="80">
        <v>4</v>
      </c>
      <c r="E49" s="85">
        <v>45</v>
      </c>
      <c r="F49" s="79">
        <v>40</v>
      </c>
      <c r="G49" s="79">
        <v>16</v>
      </c>
      <c r="H49" s="79">
        <v>25</v>
      </c>
      <c r="I49" s="79">
        <v>15</v>
      </c>
      <c r="J49" s="79">
        <v>31</v>
      </c>
    </row>
    <row r="50" spans="1:10" ht="15.6" x14ac:dyDescent="0.3">
      <c r="A50" s="78">
        <v>2015</v>
      </c>
      <c r="B50" s="78">
        <v>7</v>
      </c>
      <c r="C50" s="79">
        <v>20</v>
      </c>
      <c r="D50" s="80">
        <v>3</v>
      </c>
      <c r="E50" s="85">
        <v>35</v>
      </c>
      <c r="F50" s="79">
        <v>40</v>
      </c>
      <c r="G50" s="79">
        <v>16</v>
      </c>
      <c r="H50" s="79">
        <v>0</v>
      </c>
      <c r="I50" s="79">
        <v>0</v>
      </c>
      <c r="J50" s="79">
        <v>16</v>
      </c>
    </row>
    <row r="51" spans="1:10" ht="15.6" x14ac:dyDescent="0.3">
      <c r="A51" s="78">
        <v>2015</v>
      </c>
      <c r="B51" s="78">
        <v>7</v>
      </c>
      <c r="C51" s="78">
        <v>20</v>
      </c>
      <c r="D51" s="80">
        <v>3</v>
      </c>
      <c r="E51" s="85">
        <v>35</v>
      </c>
      <c r="F51" s="79">
        <v>40</v>
      </c>
      <c r="G51" s="79">
        <v>16</v>
      </c>
      <c r="H51" s="79">
        <v>0</v>
      </c>
      <c r="I51" s="79">
        <v>0</v>
      </c>
      <c r="J51" s="79">
        <v>16</v>
      </c>
    </row>
    <row r="52" spans="1:10" ht="15.6" x14ac:dyDescent="0.3">
      <c r="A52" s="78">
        <v>1967</v>
      </c>
      <c r="B52" s="78">
        <v>55</v>
      </c>
      <c r="C52" s="78">
        <v>75</v>
      </c>
      <c r="D52" s="80">
        <v>5</v>
      </c>
      <c r="E52" s="85">
        <v>73.333333333333329</v>
      </c>
      <c r="F52" s="79">
        <v>90</v>
      </c>
      <c r="G52" s="79">
        <v>36</v>
      </c>
      <c r="H52" s="79">
        <v>0</v>
      </c>
      <c r="I52" s="79">
        <v>0</v>
      </c>
      <c r="J52" s="79">
        <v>36</v>
      </c>
    </row>
    <row r="53" spans="1:10" ht="15.6" x14ac:dyDescent="0.3">
      <c r="A53" s="78">
        <v>2021</v>
      </c>
      <c r="B53" s="78">
        <v>1</v>
      </c>
      <c r="C53" s="78">
        <v>20</v>
      </c>
      <c r="D53" s="80">
        <v>5</v>
      </c>
      <c r="E53" s="85">
        <v>5</v>
      </c>
      <c r="F53" s="79">
        <v>10</v>
      </c>
      <c r="G53" s="79">
        <v>4</v>
      </c>
      <c r="H53" s="79">
        <v>0</v>
      </c>
      <c r="I53" s="79">
        <v>0</v>
      </c>
      <c r="J53" s="79">
        <v>4</v>
      </c>
    </row>
    <row r="54" spans="1:10" ht="15.6" x14ac:dyDescent="0.3">
      <c r="A54" s="78" t="s">
        <v>123</v>
      </c>
      <c r="B54" s="78">
        <v>8</v>
      </c>
      <c r="C54" s="78">
        <v>20</v>
      </c>
      <c r="D54" s="80">
        <v>4</v>
      </c>
      <c r="E54" s="85">
        <v>40</v>
      </c>
      <c r="F54" s="79">
        <v>40</v>
      </c>
      <c r="G54" s="79">
        <v>16</v>
      </c>
      <c r="H54" s="79">
        <v>25</v>
      </c>
      <c r="I54" s="79">
        <v>15</v>
      </c>
      <c r="J54" s="79">
        <v>31</v>
      </c>
    </row>
    <row r="55" spans="1:10" ht="15.6" x14ac:dyDescent="0.3">
      <c r="A55" s="78">
        <v>2014</v>
      </c>
      <c r="B55" s="78">
        <v>8</v>
      </c>
      <c r="C55" s="78">
        <v>50</v>
      </c>
      <c r="D55" s="80">
        <v>2</v>
      </c>
      <c r="E55" s="85">
        <v>16</v>
      </c>
      <c r="F55" s="79">
        <v>10</v>
      </c>
      <c r="G55" s="79">
        <v>4</v>
      </c>
      <c r="H55" s="79">
        <v>75</v>
      </c>
      <c r="I55" s="79">
        <v>45</v>
      </c>
      <c r="J55" s="79">
        <v>49</v>
      </c>
    </row>
    <row r="56" spans="1:10" ht="15.6" x14ac:dyDescent="0.3">
      <c r="A56" s="78">
        <v>2006</v>
      </c>
      <c r="B56" s="78">
        <v>16</v>
      </c>
      <c r="C56" s="78">
        <v>20</v>
      </c>
      <c r="D56" s="80">
        <v>4</v>
      </c>
      <c r="E56" s="85">
        <v>80</v>
      </c>
      <c r="F56" s="79">
        <v>100</v>
      </c>
      <c r="G56" s="79">
        <v>40</v>
      </c>
      <c r="H56" s="79">
        <v>25</v>
      </c>
      <c r="I56" s="79">
        <v>15</v>
      </c>
      <c r="J56" s="79">
        <v>55</v>
      </c>
    </row>
    <row r="57" spans="1:10" ht="15.6" x14ac:dyDescent="0.3">
      <c r="A57" s="78">
        <v>2014</v>
      </c>
      <c r="B57" s="78">
        <v>8</v>
      </c>
      <c r="C57" s="78">
        <v>15</v>
      </c>
      <c r="D57" s="80">
        <v>5</v>
      </c>
      <c r="E57" s="85">
        <v>53.333333333333336</v>
      </c>
      <c r="F57" s="79">
        <v>90</v>
      </c>
      <c r="G57" s="79">
        <v>36</v>
      </c>
      <c r="H57" s="79">
        <v>0</v>
      </c>
      <c r="I57" s="79">
        <v>0</v>
      </c>
      <c r="J57" s="79">
        <v>36</v>
      </c>
    </row>
    <row r="58" spans="1:10" ht="15.6" x14ac:dyDescent="0.3">
      <c r="A58" s="78">
        <v>2015</v>
      </c>
      <c r="B58" s="78">
        <v>7</v>
      </c>
      <c r="C58" s="78">
        <v>20</v>
      </c>
      <c r="D58" s="80">
        <v>4</v>
      </c>
      <c r="E58" s="85">
        <v>35</v>
      </c>
      <c r="F58" s="79">
        <v>40</v>
      </c>
      <c r="G58" s="79">
        <v>16</v>
      </c>
      <c r="H58" s="79">
        <v>25</v>
      </c>
      <c r="I58" s="79">
        <v>15</v>
      </c>
      <c r="J58" s="79">
        <v>31</v>
      </c>
    </row>
    <row r="59" spans="1:10" ht="15.6" x14ac:dyDescent="0.3">
      <c r="A59" s="78">
        <v>2014</v>
      </c>
      <c r="B59" s="78">
        <v>8</v>
      </c>
      <c r="C59" s="78">
        <v>20</v>
      </c>
      <c r="D59" s="80">
        <v>3</v>
      </c>
      <c r="E59" s="85">
        <v>40</v>
      </c>
      <c r="F59" s="79">
        <v>40</v>
      </c>
      <c r="G59" s="79">
        <v>16</v>
      </c>
      <c r="H59" s="79">
        <v>0</v>
      </c>
      <c r="I59" s="79">
        <v>0</v>
      </c>
      <c r="J59" s="79">
        <v>16</v>
      </c>
    </row>
    <row r="60" spans="1:10" ht="15.6" x14ac:dyDescent="0.3">
      <c r="A60" s="78">
        <v>2016</v>
      </c>
      <c r="B60" s="78">
        <v>6</v>
      </c>
      <c r="C60" s="78">
        <v>20</v>
      </c>
      <c r="D60" s="80">
        <v>4</v>
      </c>
      <c r="E60" s="85">
        <v>30</v>
      </c>
      <c r="F60" s="79">
        <v>40</v>
      </c>
      <c r="G60" s="79">
        <v>16</v>
      </c>
      <c r="H60" s="79">
        <v>25</v>
      </c>
      <c r="I60" s="79">
        <v>15</v>
      </c>
      <c r="J60" s="79">
        <v>31</v>
      </c>
    </row>
    <row r="61" spans="1:10" ht="15.6" x14ac:dyDescent="0.3">
      <c r="A61" s="78">
        <v>2020</v>
      </c>
      <c r="B61" s="78">
        <v>2</v>
      </c>
      <c r="C61" s="79">
        <v>15</v>
      </c>
      <c r="D61" s="80">
        <v>5</v>
      </c>
      <c r="E61" s="85">
        <v>13.333333333333334</v>
      </c>
      <c r="F61" s="79">
        <v>10</v>
      </c>
      <c r="G61" s="79">
        <v>4</v>
      </c>
      <c r="H61" s="79">
        <v>0</v>
      </c>
      <c r="I61" s="79">
        <v>0</v>
      </c>
      <c r="J61" s="79">
        <v>4</v>
      </c>
    </row>
    <row r="62" spans="1:10" ht="15.6" x14ac:dyDescent="0.3">
      <c r="A62" s="78">
        <v>2012</v>
      </c>
      <c r="B62" s="78">
        <v>10</v>
      </c>
      <c r="C62" s="78">
        <v>20</v>
      </c>
      <c r="D62" s="80">
        <v>1</v>
      </c>
      <c r="E62" s="85">
        <v>50</v>
      </c>
      <c r="F62" s="79">
        <v>90</v>
      </c>
      <c r="G62" s="79">
        <v>36</v>
      </c>
      <c r="H62" s="79">
        <v>100</v>
      </c>
      <c r="I62" s="79">
        <v>60</v>
      </c>
      <c r="J62" s="79">
        <v>96</v>
      </c>
    </row>
    <row r="63" spans="1:10" ht="15.6" x14ac:dyDescent="0.3">
      <c r="A63" s="78">
        <v>2014</v>
      </c>
      <c r="B63" s="78">
        <v>8</v>
      </c>
      <c r="C63" s="78">
        <v>20</v>
      </c>
      <c r="D63" s="80">
        <v>4</v>
      </c>
      <c r="E63" s="85">
        <v>40</v>
      </c>
      <c r="F63" s="79">
        <v>40</v>
      </c>
      <c r="G63" s="79">
        <v>16</v>
      </c>
      <c r="H63" s="79">
        <v>25</v>
      </c>
      <c r="I63" s="79">
        <v>15</v>
      </c>
      <c r="J63" s="79">
        <v>31</v>
      </c>
    </row>
    <row r="64" spans="1:10" ht="15.6" x14ac:dyDescent="0.3">
      <c r="A64" s="78">
        <v>2014</v>
      </c>
      <c r="B64" s="78">
        <v>8</v>
      </c>
      <c r="C64" s="78">
        <v>18</v>
      </c>
      <c r="D64" s="80">
        <v>4</v>
      </c>
      <c r="E64" s="85">
        <v>44.444444444444443</v>
      </c>
      <c r="F64" s="79">
        <v>40</v>
      </c>
      <c r="G64" s="79">
        <v>16</v>
      </c>
      <c r="H64" s="79">
        <v>25</v>
      </c>
      <c r="I64" s="79">
        <v>15</v>
      </c>
      <c r="J64" s="79">
        <v>31</v>
      </c>
    </row>
    <row r="65" spans="1:10" ht="15.6" x14ac:dyDescent="0.3">
      <c r="A65" s="78">
        <v>2014</v>
      </c>
      <c r="B65" s="78">
        <v>8</v>
      </c>
      <c r="C65" s="78">
        <v>20</v>
      </c>
      <c r="D65" s="80">
        <v>4</v>
      </c>
      <c r="E65" s="85">
        <v>40</v>
      </c>
      <c r="F65" s="79">
        <v>40</v>
      </c>
      <c r="G65" s="79">
        <v>16</v>
      </c>
      <c r="H65" s="79">
        <v>25</v>
      </c>
      <c r="I65" s="79">
        <v>15</v>
      </c>
      <c r="J65" s="79">
        <v>31</v>
      </c>
    </row>
    <row r="66" spans="1:10" ht="15.6" x14ac:dyDescent="0.3">
      <c r="A66" s="83"/>
      <c r="B66" s="83"/>
      <c r="C66" s="83"/>
      <c r="D66" s="83"/>
    </row>
    <row r="67" spans="1:10" ht="15.6" x14ac:dyDescent="0.3">
      <c r="A67" s="83"/>
      <c r="B67" s="83"/>
      <c r="C67" s="83"/>
      <c r="D67" s="83"/>
    </row>
    <row r="68" spans="1:10" ht="15.6" x14ac:dyDescent="0.3">
      <c r="A68" s="83"/>
      <c r="B68" s="83"/>
      <c r="C68" s="83"/>
      <c r="D68" s="83"/>
    </row>
    <row r="69" spans="1:10" ht="15.6" x14ac:dyDescent="0.3">
      <c r="A69" s="83"/>
      <c r="B69" s="83"/>
      <c r="C69" s="83"/>
      <c r="D69" s="83"/>
    </row>
    <row r="70" spans="1:10" ht="15.6" x14ac:dyDescent="0.3">
      <c r="A70" s="83"/>
      <c r="B70" s="83"/>
      <c r="C70" s="83"/>
      <c r="D70" s="83"/>
    </row>
    <row r="71" spans="1:10" ht="15.6" x14ac:dyDescent="0.3">
      <c r="A71" s="83"/>
      <c r="B71" s="83"/>
      <c r="C71" s="83"/>
      <c r="D71" s="83"/>
    </row>
    <row r="72" spans="1:10" ht="15.6" x14ac:dyDescent="0.3">
      <c r="A72" s="83"/>
      <c r="B72" s="83"/>
      <c r="C72" s="83"/>
      <c r="D72" s="83"/>
    </row>
    <row r="73" spans="1:10" ht="15.6" x14ac:dyDescent="0.3">
      <c r="A73" s="83"/>
      <c r="B73" s="83"/>
      <c r="C73" s="83"/>
      <c r="D73" s="83"/>
    </row>
    <row r="74" spans="1:10" ht="15.6" x14ac:dyDescent="0.3">
      <c r="A74" s="83"/>
      <c r="B74" s="83"/>
      <c r="C74" s="83"/>
      <c r="D74" s="83"/>
    </row>
    <row r="75" spans="1:10" ht="15.6" x14ac:dyDescent="0.3">
      <c r="A75" s="83"/>
      <c r="B75" s="83"/>
      <c r="C75" s="83"/>
      <c r="D75" s="83"/>
    </row>
    <row r="76" spans="1:10" ht="15.6" x14ac:dyDescent="0.3">
      <c r="A76" s="83"/>
      <c r="B76" s="83"/>
      <c r="C76" s="83"/>
      <c r="D76" s="83"/>
    </row>
    <row r="77" spans="1:10" ht="15.6" x14ac:dyDescent="0.3">
      <c r="A77" s="83"/>
      <c r="B77" s="83"/>
      <c r="C77" s="83"/>
      <c r="D77" s="83"/>
    </row>
    <row r="78" spans="1:10" ht="15.6" x14ac:dyDescent="0.3">
      <c r="A78" s="83"/>
      <c r="B78" s="83"/>
      <c r="C78" s="83"/>
      <c r="D78" s="83"/>
    </row>
    <row r="79" spans="1:10" ht="15.6" x14ac:dyDescent="0.3">
      <c r="A79" s="83"/>
      <c r="B79" s="83"/>
      <c r="C79" s="83"/>
      <c r="D79" s="83"/>
    </row>
    <row r="80" spans="1:10" ht="15.6" x14ac:dyDescent="0.3">
      <c r="A80" s="83"/>
      <c r="B80" s="83"/>
      <c r="C80" s="83"/>
      <c r="D80" s="83"/>
    </row>
    <row r="81" spans="1:4" ht="15.6" x14ac:dyDescent="0.3">
      <c r="A81" s="83"/>
      <c r="B81" s="83"/>
      <c r="C81" s="83"/>
      <c r="D81" s="83"/>
    </row>
    <row r="82" spans="1:4" ht="15.6" x14ac:dyDescent="0.3">
      <c r="A82" s="83"/>
      <c r="B82" s="83"/>
      <c r="C82" s="83"/>
      <c r="D82" s="83"/>
    </row>
    <row r="83" spans="1:4" ht="15.6" x14ac:dyDescent="0.3">
      <c r="A83" s="83"/>
      <c r="B83" s="83"/>
      <c r="C83" s="83"/>
      <c r="D83" s="83"/>
    </row>
    <row r="84" spans="1:4" ht="15.6" x14ac:dyDescent="0.3">
      <c r="A84" s="83"/>
      <c r="B84" s="83"/>
      <c r="C84" s="83"/>
      <c r="D84" s="83"/>
    </row>
    <row r="85" spans="1:4" ht="15.6" x14ac:dyDescent="0.3">
      <c r="A85" s="83"/>
      <c r="B85" s="83"/>
      <c r="C85" s="83"/>
      <c r="D85" s="83"/>
    </row>
    <row r="86" spans="1:4" ht="15.6" x14ac:dyDescent="0.3">
      <c r="A86" s="83"/>
      <c r="B86" s="83"/>
      <c r="C86" s="83"/>
      <c r="D86" s="83"/>
    </row>
    <row r="87" spans="1:4" ht="15.6" x14ac:dyDescent="0.3">
      <c r="A87" s="83"/>
      <c r="B87" s="83"/>
      <c r="C87" s="83"/>
      <c r="D87" s="83"/>
    </row>
    <row r="88" spans="1:4" ht="15.6" x14ac:dyDescent="0.3">
      <c r="A88" s="83"/>
      <c r="B88" s="83"/>
      <c r="C88" s="83"/>
      <c r="D88" s="83"/>
    </row>
    <row r="89" spans="1:4" ht="15.6" x14ac:dyDescent="0.3">
      <c r="A89" s="83"/>
      <c r="B89" s="83"/>
      <c r="C89" s="83"/>
      <c r="D89" s="83"/>
    </row>
    <row r="90" spans="1:4" ht="15.6" x14ac:dyDescent="0.3">
      <c r="A90" s="83"/>
      <c r="B90" s="83"/>
      <c r="C90" s="83"/>
      <c r="D90" s="83"/>
    </row>
    <row r="91" spans="1:4" ht="15.6" x14ac:dyDescent="0.3">
      <c r="A91" s="83"/>
      <c r="B91" s="83"/>
      <c r="C91" s="83"/>
      <c r="D91" s="83"/>
    </row>
    <row r="92" spans="1:4" ht="15.6" x14ac:dyDescent="0.3">
      <c r="A92" s="83"/>
      <c r="B92" s="83"/>
      <c r="C92" s="83"/>
      <c r="D92" s="83"/>
    </row>
  </sheetData>
  <mergeCells count="1">
    <mergeCell ref="N13:O13"/>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1</vt:i4>
      </vt:variant>
    </vt:vector>
  </HeadingPairs>
  <TitlesOfParts>
    <vt:vector size="19" baseType="lpstr">
      <vt:lpstr>1. Asset Hierarchy✅</vt:lpstr>
      <vt:lpstr>2. Asset Inventory✅</vt:lpstr>
      <vt:lpstr>Shell(RUL)✅</vt:lpstr>
      <vt:lpstr>Interior(RUL)✅</vt:lpstr>
      <vt:lpstr>Services(RUL) ✅</vt:lpstr>
      <vt:lpstr>Life cycle cost✅ </vt:lpstr>
      <vt:lpstr>SCI✅</vt:lpstr>
      <vt:lpstr>Level of Service✅ </vt:lpstr>
      <vt:lpstr>POF✅</vt:lpstr>
      <vt:lpstr>COF System✅</vt:lpstr>
      <vt:lpstr>COF Economic✅</vt:lpstr>
      <vt:lpstr>COF Environmental ✅</vt:lpstr>
      <vt:lpstr>COF Social✅</vt:lpstr>
      <vt:lpstr>COF and risk failure ✅</vt:lpstr>
      <vt:lpstr>Capital Investment strategy✅</vt:lpstr>
      <vt:lpstr>Inventory graphs</vt:lpstr>
      <vt:lpstr>State of asset graph</vt:lpstr>
      <vt:lpstr>Graph for Life cycle cost</vt:lpstr>
      <vt:lpstr>'2. Asset Inventory✅'!Print_Area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PAL</dc:creator>
  <cp:lastModifiedBy>Vikas Vaghasiya</cp:lastModifiedBy>
  <cp:lastPrinted>2022-11-11T00:07:31Z</cp:lastPrinted>
  <dcterms:created xsi:type="dcterms:W3CDTF">2022-11-06T22:39:31Z</dcterms:created>
  <dcterms:modified xsi:type="dcterms:W3CDTF">2023-05-01T19:56:41Z</dcterms:modified>
</cp:coreProperties>
</file>